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/>
  <bookViews>
    <workbookView activeTab="1" firstSheet="1" xWindow="-6135" yWindow="6120" windowWidth="20820" windowHeight="14220"/>
  </bookViews>
  <sheets>
    <sheet name="MPHideData" sheetId="5" r:id="flId1" state="hidden"/>
    <sheet name="Servicios" sheetId="6" r:id="flId2"/>
    <sheet name="DIETA INFANTIL 1" sheetId="7" r:id="flId3"/>
    <sheet name="DIETA MUJER 2" sheetId="8" r:id="flId4"/>
    <sheet name="DIETA HOMBRE 3" sheetId="9" r:id="flId5"/>
    <sheet name="HIPOGLUCIDA MUJER 45" sheetId="10" r:id="flId6"/>
    <sheet name="HIPOSODICA HOMBRE 45" sheetId="11" r:id="flId7"/>
    <sheet name="DIETA BLANDA" sheetId="12" r:id="flId8"/>
  </sheets>
  <definedNames>
    <definedName name="__MAIN__">#REF!</definedName>
    <definedName name="__TotalFuente__">#REF!</definedName>
    <definedName name="_xlnm._FilterDatabase" hidden="1" localSheetId="1">Servicios!$A$10:$R$10</definedName>
  </definedNames>
</workbook>
</file>

<file path=xl/sharedStrings.xml><?xml version="1.0" encoding="utf-8"?>
<sst xmlns="http://schemas.openxmlformats.org/spreadsheetml/2006/main" count="1425" uniqueCount="272">
  <si>
    <t>LISTA DE MERCADO</t>
  </si>
  <si>
    <t>Adolescentes</t>
  </si>
  <si>
    <t>Aceites</t>
  </si>
  <si>
    <t>Apio</t>
  </si>
  <si>
    <t>Arepa plana delgada</t>
  </si>
  <si>
    <t>Arepa redonda</t>
  </si>
  <si>
    <t>Arroz</t>
  </si>
  <si>
    <t>Arveja</t>
  </si>
  <si>
    <t>Arveja verde</t>
  </si>
  <si>
    <t>Auyama</t>
  </si>
  <si>
    <t>Avena nacional</t>
  </si>
  <si>
    <t>Azúcar</t>
  </si>
  <si>
    <t>Bagre</t>
  </si>
  <si>
    <t>Breva madura</t>
  </si>
  <si>
    <t>Cabrilla, Róbalo, Pargo rojo, etc</t>
  </si>
  <si>
    <t>Café</t>
  </si>
  <si>
    <t>Calabaza</t>
  </si>
  <si>
    <t>Carne de res - Costilla</t>
  </si>
  <si>
    <t>Carne de res - Magra (Grasa inferior al 14%)</t>
  </si>
  <si>
    <t>Carne de res - Semigorda ( Grasa entre el 14 y 20%)</t>
  </si>
  <si>
    <t>Cebada perlada</t>
  </si>
  <si>
    <t>Cebolla cabezona</t>
  </si>
  <si>
    <t>Cebolla común - tallo</t>
  </si>
  <si>
    <t>Coliflor</t>
  </si>
  <si>
    <t>Cuajada</t>
  </si>
  <si>
    <t>Curuba</t>
  </si>
  <si>
    <t>Durazno amarillo</t>
  </si>
  <si>
    <t>Durena de arveja</t>
  </si>
  <si>
    <t>Empanada de guiso</t>
  </si>
  <si>
    <t>Espinaca</t>
  </si>
  <si>
    <t>Fresas</t>
  </si>
  <si>
    <t>Galletas</t>
  </si>
  <si>
    <t>Guayaba rosada</t>
  </si>
  <si>
    <t>Habichuela</t>
  </si>
  <si>
    <t>Hartón maduro</t>
  </si>
  <si>
    <t>Hartón verde</t>
  </si>
  <si>
    <t>Huevo entero</t>
  </si>
  <si>
    <t>Jamón</t>
  </si>
  <si>
    <t>Kumis</t>
  </si>
  <si>
    <t>Leche de Vaca - Pasteurizada</t>
  </si>
  <si>
    <t>Leche, baja en grasa, fluida 2% de grasa lactea, con adición de vitamina A</t>
  </si>
  <si>
    <t>Lechuga romana</t>
  </si>
  <si>
    <t>Mango</t>
  </si>
  <si>
    <t>Manjar blanco</t>
  </si>
  <si>
    <t>Mantequilla</t>
  </si>
  <si>
    <t>Maracuyá</t>
  </si>
  <si>
    <t>Margarina</t>
  </si>
  <si>
    <t>Melón común</t>
  </si>
  <si>
    <t>Mermeladas</t>
  </si>
  <si>
    <t>Milo</t>
  </si>
  <si>
    <t>Mora de castilla</t>
  </si>
  <si>
    <t>Nescafé</t>
  </si>
  <si>
    <t>Pan blanco</t>
  </si>
  <si>
    <t>Pan de queso</t>
  </si>
  <si>
    <t>Pan integral</t>
  </si>
  <si>
    <t>Papa común - tubérculo con cáscara</t>
  </si>
  <si>
    <t>Papa común - tubérculo sin cáscara</t>
  </si>
  <si>
    <t>Papa criolla</t>
  </si>
  <si>
    <t>Papaya</t>
  </si>
  <si>
    <t>Pastas alimenticias macarrones, espaguetis, conchitas, letras, fideos, etc.</t>
  </si>
  <si>
    <t>Pepino de rellenar</t>
  </si>
  <si>
    <t>Pera</t>
  </si>
  <si>
    <t>Perejil</t>
  </si>
  <si>
    <t>Pollo</t>
  </si>
  <si>
    <t>Queso semi-blando - Descremado</t>
  </si>
  <si>
    <t>Rábano rojo</t>
  </si>
  <si>
    <t>Tomate</t>
  </si>
  <si>
    <t>Tomate de árbol</t>
  </si>
  <si>
    <t>Yogurt</t>
  </si>
  <si>
    <t>Yuca blanca</t>
  </si>
  <si>
    <t>Zanahoria</t>
  </si>
  <si>
    <t>Adultos</t>
  </si>
  <si>
    <t>DIETA INFANTIL 1</t>
  </si>
  <si>
    <t>DIETA MUJER 2</t>
  </si>
  <si>
    <t>DIETA HOMBRE 3</t>
  </si>
  <si>
    <t>HIPOGLUCIDA MUJER 45</t>
  </si>
  <si>
    <t>HIPOSODICA HOMBRE 45</t>
  </si>
  <si>
    <t>DIETA BLANDA</t>
  </si>
  <si>
    <t>CANTIDAD DE SERVICIOS POR MENÚ Y GRUPO ETARIO</t>
  </si>
  <si>
    <t>Código</t>
  </si>
  <si>
    <t>Categoría</t>
  </si>
  <si>
    <t>Proveedor</t>
  </si>
  <si>
    <t>Producto</t>
  </si>
  <si>
    <t>Parte Comestible</t>
  </si>
  <si>
    <t>Total Peso Neto</t>
  </si>
  <si>
    <t>Total Peso Bruto</t>
  </si>
  <si>
    <t>Factor Unidad de Compra</t>
  </si>
  <si>
    <t>Precio por Unidad de Compra</t>
  </si>
  <si>
    <t>Fecha Precio Unidad de Compra</t>
  </si>
  <si>
    <t>Subtotal</t>
  </si>
  <si>
    <t>Adición</t>
  </si>
  <si>
    <t>Cancelación</t>
  </si>
  <si>
    <t>Total</t>
  </si>
  <si>
    <t>Costo Neto</t>
  </si>
  <si>
    <t>Costo Total</t>
  </si>
  <si>
    <t>405</t>
  </si>
  <si>
    <t>Grasas</t>
  </si>
  <si>
    <t>11/09/2018</t>
  </si>
  <si>
    <t>165</t>
  </si>
  <si>
    <t>Hortalizas, verduras y leguminosas verdes</t>
  </si>
  <si>
    <t>305</t>
  </si>
  <si>
    <t>Cereales, raíces, tubérculos y platános</t>
  </si>
  <si>
    <t>307</t>
  </si>
  <si>
    <t>269</t>
  </si>
  <si>
    <t>100</t>
  </si>
  <si>
    <t>Carnes, huevos, leguminosas secas y mezclas vegetales</t>
  </si>
  <si>
    <t>97</t>
  </si>
  <si>
    <t>144</t>
  </si>
  <si>
    <t>439</t>
  </si>
  <si>
    <t>272</t>
  </si>
  <si>
    <t>383</t>
  </si>
  <si>
    <t>Azúcares y dulces</t>
  </si>
  <si>
    <t>47</t>
  </si>
  <si>
    <t>220</t>
  </si>
  <si>
    <t>Frutas</t>
  </si>
  <si>
    <t>48</t>
  </si>
  <si>
    <t>410</t>
  </si>
  <si>
    <t>Sin clasificar</t>
  </si>
  <si>
    <t>166</t>
  </si>
  <si>
    <t>32</t>
  </si>
  <si>
    <t>28</t>
  </si>
  <si>
    <t>30</t>
  </si>
  <si>
    <t>275</t>
  </si>
  <si>
    <t>433</t>
  </si>
  <si>
    <t>432</t>
  </si>
  <si>
    <t>170</t>
  </si>
  <si>
    <t>19</t>
  </si>
  <si>
    <t>Lácteos</t>
  </si>
  <si>
    <t>192</t>
  </si>
  <si>
    <t>210</t>
  </si>
  <si>
    <t>128</t>
  </si>
  <si>
    <t>455</t>
  </si>
  <si>
    <t>147</t>
  </si>
  <si>
    <t>195</t>
  </si>
  <si>
    <t>321</t>
  </si>
  <si>
    <t>188</t>
  </si>
  <si>
    <t>173</t>
  </si>
  <si>
    <t>373</t>
  </si>
  <si>
    <t>372</t>
  </si>
  <si>
    <t>94</t>
  </si>
  <si>
    <t>84</t>
  </si>
  <si>
    <t>20</t>
  </si>
  <si>
    <t>3</t>
  </si>
  <si>
    <t>1079</t>
  </si>
  <si>
    <t>156</t>
  </si>
  <si>
    <t>190</t>
  </si>
  <si>
    <t>394</t>
  </si>
  <si>
    <t>403</t>
  </si>
  <si>
    <t>204</t>
  </si>
  <si>
    <t>407</t>
  </si>
  <si>
    <t>212</t>
  </si>
  <si>
    <t>397</t>
  </si>
  <si>
    <t>422</t>
  </si>
  <si>
    <t>217</t>
  </si>
  <si>
    <t>126</t>
  </si>
  <si>
    <t>331</t>
  </si>
  <si>
    <t>335</t>
  </si>
  <si>
    <t>337</t>
  </si>
  <si>
    <t>359</t>
  </si>
  <si>
    <t>358</t>
  </si>
  <si>
    <t>360</t>
  </si>
  <si>
    <t>191</t>
  </si>
  <si>
    <t>340</t>
  </si>
  <si>
    <t>157</t>
  </si>
  <si>
    <t>224</t>
  </si>
  <si>
    <t>436</t>
  </si>
  <si>
    <t>46</t>
  </si>
  <si>
    <t>25</t>
  </si>
  <si>
    <t>160</t>
  </si>
  <si>
    <t>150</t>
  </si>
  <si>
    <t>208</t>
  </si>
  <si>
    <t>21</t>
  </si>
  <si>
    <t>363</t>
  </si>
  <si>
    <t>143</t>
  </si>
  <si>
    <t>COSTO TOTAL</t>
  </si>
  <si>
    <t>Tiempo de Comida</t>
  </si>
  <si>
    <t>Preparación</t>
  </si>
  <si>
    <t>Servicios por Preparación</t>
  </si>
  <si>
    <t>Porción</t>
  </si>
  <si>
    <t>Alimento</t>
  </si>
  <si>
    <t>Peso Bruto (g)</t>
  </si>
  <si>
    <t>Total Peso Bruto (Kg)</t>
  </si>
  <si>
    <t>Descripción</t>
  </si>
  <si>
    <t>Costo Unidad</t>
  </si>
  <si>
    <t>DESAYUNO</t>
  </si>
  <si>
    <t>HUEVO REVUELTO</t>
  </si>
  <si>
    <t xml:space="preserve">AREPA </t>
  </si>
  <si>
    <t>MANTEQUILLA</t>
  </si>
  <si>
    <t>MILO</t>
  </si>
  <si>
    <t>MEDIA MAÑANA</t>
  </si>
  <si>
    <t>YOGURT</t>
  </si>
  <si>
    <t>GALLETAS DE DULCE</t>
  </si>
  <si>
    <t>ALMUERZO</t>
  </si>
  <si>
    <t>SOPA DE PASTA</t>
  </si>
  <si>
    <t>Alimento proteico</t>
  </si>
  <si>
    <t>ENSALADA DE LECHUGA</t>
  </si>
  <si>
    <t>10</t>
  </si>
  <si>
    <t>ARROZ BALNCO</t>
  </si>
  <si>
    <t>Energetico 2</t>
  </si>
  <si>
    <t>Bebida de fruta</t>
  </si>
  <si>
    <t>Postre</t>
  </si>
  <si>
    <t>MEDIA TARDE</t>
  </si>
  <si>
    <t>Bebida lactea</t>
  </si>
  <si>
    <t>energetico</t>
  </si>
  <si>
    <t>COMIDA</t>
  </si>
  <si>
    <t>Verdura o ensalada</t>
  </si>
  <si>
    <t>Energetico 1</t>
  </si>
  <si>
    <t>FRESAS PICADAS</t>
  </si>
  <si>
    <t>CAFE CON LECHE</t>
  </si>
  <si>
    <t>240 CC</t>
  </si>
  <si>
    <t>TAJADA DE QUESO</t>
  </si>
  <si>
    <t>PAN DE QUESO</t>
  </si>
  <si>
    <t>MERMELADA</t>
  </si>
  <si>
    <t>CREMA DE POLLO</t>
  </si>
  <si>
    <t>POLLO A LA PLANCHA</t>
  </si>
  <si>
    <t>ENSALADA DE TOMATE</t>
  </si>
  <si>
    <t>ARROZ CON ZANAHORIA</t>
  </si>
  <si>
    <t>YUCA DORADA</t>
  </si>
  <si>
    <t>JUGO DE TOMATE</t>
  </si>
  <si>
    <t>MORAS CON QUESO</t>
  </si>
  <si>
    <t>CREMA DE ESPINACAS</t>
  </si>
  <si>
    <t xml:space="preserve">CARNE  EN BISTEK</t>
  </si>
  <si>
    <t>HABICHUELAS CON ARVEJA</t>
  </si>
  <si>
    <t>ARROZ BLANCO</t>
  </si>
  <si>
    <t>PAPAS AL PEREJIL</t>
  </si>
  <si>
    <t>SORBETE DE CURUBA</t>
  </si>
  <si>
    <t>Fruta</t>
  </si>
  <si>
    <t>Bebida con leche</t>
  </si>
  <si>
    <t>Derivado de cereal</t>
  </si>
  <si>
    <t>Acompañante</t>
  </si>
  <si>
    <t>Sopa o crema</t>
  </si>
  <si>
    <t>2</t>
  </si>
  <si>
    <t>Ensalada o verdura</t>
  </si>
  <si>
    <t>Cereal</t>
  </si>
  <si>
    <t>Tuberculo</t>
  </si>
  <si>
    <t>Bebida caliente en leche</t>
  </si>
  <si>
    <t>TAJADA DE PAPAYA</t>
  </si>
  <si>
    <t>CAFE CON LECHE DESCREMADA</t>
  </si>
  <si>
    <t>CUAJADA</t>
  </si>
  <si>
    <t>PAN INTEGRAL</t>
  </si>
  <si>
    <t>FRESAS CON AVENA Y QUESO</t>
  </si>
  <si>
    <t>SOPA DE CEBADA PERLADA</t>
  </si>
  <si>
    <t>PESCADO A LA PLANCHA</t>
  </si>
  <si>
    <t>ENSALADA VERDE</t>
  </si>
  <si>
    <t>CRIOLLAS DORADAS</t>
  </si>
  <si>
    <t>CAFÉ CON LECHE</t>
  </si>
  <si>
    <t>CREMA DE APIO</t>
  </si>
  <si>
    <t>POLLO EN GUISO</t>
  </si>
  <si>
    <t>PEPINOS</t>
  </si>
  <si>
    <t>MADURO AL HORNO</t>
  </si>
  <si>
    <t>JUGO DE GUAYABA</t>
  </si>
  <si>
    <t>TRASNOCHO</t>
  </si>
  <si>
    <t>LECHE CALIENTE</t>
  </si>
  <si>
    <t xml:space="preserve">GALLETAS </t>
  </si>
  <si>
    <t>FRUTA O BEBIDA DE FRUTA</t>
  </si>
  <si>
    <t>BEBIDA EN LECHE</t>
  </si>
  <si>
    <t>PROTEICO</t>
  </si>
  <si>
    <t>DERIVADO DE CEREAL</t>
  </si>
  <si>
    <t>LACTEO</t>
  </si>
  <si>
    <t xml:space="preserve">FRUTA </t>
  </si>
  <si>
    <t>SOPA O CREMA</t>
  </si>
  <si>
    <t>ENSALADA O VERDURA</t>
  </si>
  <si>
    <t>CEREAL</t>
  </si>
  <si>
    <t>TUBERCULO</t>
  </si>
  <si>
    <t>JUGO DE FRUTA</t>
  </si>
  <si>
    <t>POSTRE (fruta)</t>
  </si>
  <si>
    <t xml:space="preserve">BEBIDA </t>
  </si>
  <si>
    <t>POSTRE</t>
  </si>
  <si>
    <t>BEBIDA DE FRUTA</t>
  </si>
  <si>
    <t>FRUTA</t>
  </si>
  <si>
    <t xml:space="preserve">CEREAL </t>
  </si>
  <si>
    <t>VERDURA COCIDA</t>
  </si>
</sst>
</file>

<file path=xl/styles.xml><?xml version="1.0" encoding="utf-8"?>
<styleSheet xmlns="http://schemas.openxmlformats.org/spreadsheetml/2006/main">
  <fonts count="3">
    <font>
      <sz val="10"/>
      <color auto="1"/>
      <name val="Arial"/>
    </font>
    <font>
      <b/>
      <sz val="14"/>
      <color auto="1"/>
      <name val="Arial"/>
      <family val="2"/>
    </font>
    <font>
      <b/>
      <sz val="10"/>
      <color auto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fontId="0" numFmtId="0" fillId="0" borderId="0"/>
  </cellStyleXfs>
  <cellXfs count="9">
    <xf fontId="0" numFmtId="0" fillId="0" borderId="0" xfId="0"/>
    <xf applyFont="1" fontId="1" numFmtId="0" fillId="0" borderId="0" xfId="0"/>
    <xf applyBorder="1" fontId="0" numFmtId="0" fillId="0" borderId="1" xfId="0"/>
    <xf applyFont="1" applyBorder="1" applyAlignment="1" fontId="2" numFmtId="0" fillId="0" borderId="1" xfId="0">
      <alignment horizontal="center" vertical="center" wrapText="1"/>
    </xf>
    <xf applyFont="1" applyBorder="1" applyAlignment="1" fontId="2" numFmtId="0" fillId="0" borderId="2" xfId="0">
      <alignment horizontal="center" vertical="center" wrapText="1"/>
    </xf>
    <xf applyNumberFormat="1" applyBorder="1" fontId="0" numFmtId="4" fillId="0" borderId="1" xfId="0"/>
    <xf applyNumberFormat="1" applyBorder="1" fontId="0" numFmtId="9" fillId="0" borderId="1" xfId="0"/>
    <xf applyNumberFormat="1" applyFont="1" applyBorder="1" applyAlignment="1" fontId="2" numFmtId="4" fillId="0" borderId="2" xfId="0">
      <alignment horizontal="center" vertical="center" wrapText="1"/>
    </xf>
    <xf applyBorder="1" applyAlignment="1" fontId="0" numFmtId="0" fillId="0" borderId="1" xfId="0">
      <alignment wrapText="1"/>
    </xf>
  </cellXfs>
  <cellStyles count="1">
    <cellStyle name="Normal" xfId="0" builtinId="0"/>
  </cellStyles>
  <dxfs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<Relationships xmlns="http://schemas.openxmlformats.org/package/2006/relationships"><Relationship Id="flId9" Type="http://schemas.openxmlformats.org/officeDocument/2006/relationships/sharedStrings" Target="sharedStrings.xml" /><Relationship Id="flId11" Type="http://schemas.openxmlformats.org/officeDocument/2006/relationships/theme" Target="theme/theme1.xml" /><Relationship Id="flId10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4" Type="http://schemas.openxmlformats.org/officeDocument/2006/relationships/worksheet" Target="worksheets/sheet4.xml" /><Relationship Id="flId5" Type="http://schemas.openxmlformats.org/officeDocument/2006/relationships/worksheet" Target="worksheets/sheet5.xml" /><Relationship Id="flId6" Type="http://schemas.openxmlformats.org/officeDocument/2006/relationships/worksheet" Target="worksheets/sheet6.xml" /><Relationship Id="flId7" Type="http://schemas.openxmlformats.org/officeDocument/2006/relationships/worksheet" Target="worksheets/sheet7.xml" /><Relationship Id="flId8" Type="http://schemas.openxmlformats.org/officeDocument/2006/relationships/worksheet" Target="worksheets/sheet8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 xmlns:a="http://schemas.openxmlformats.org/drawingml/2006/main"/>
  <a:extraClrSchemeLst xmlns:a="http://schemas.openxmlformats.org/drawingml/2006/main"/>
</a:theme>
</file>

<file path=xl/worksheets/sheet1.xml><?xml version="1.0" encoding="utf-8"?>
<worksheet xmlns:r="http://schemas.openxmlformats.org/officeDocument/2006/relationships" xmlns="http://schemas.openxmlformats.org/spreadsheetml/2006/main">
  <dimension ref="B2:I141"/>
  <sheetViews>
    <sheetView topLeftCell="A1" workbookViewId="0"/>
  </sheetViews>
  <sheetFormatPr defaultColWidth="11.42578125" defaultRowHeight="12.75"/>
  <sheetData>
    <row r="2">
      <c r="B2" t="s">
        <v>1</v>
      </c>
      <c r="C2" t="s">
        <v>2</v>
      </c>
      <c r="D2">
        <v>36</v>
      </c>
      <c r="E2">
        <v>54</v>
      </c>
      <c r="F2">
        <v>52</v>
      </c>
      <c r="G2">
        <v>41</v>
      </c>
      <c r="H2">
        <v>47</v>
      </c>
      <c r="I2">
        <v>16</v>
      </c>
    </row>
    <row r="3">
      <c r="C3" t="s">
        <v>3</v>
      </c>
      <c r="D3">
        <v>3</v>
      </c>
      <c r="E3">
        <v>0</v>
      </c>
      <c r="F3">
        <v>0</v>
      </c>
      <c r="G3">
        <v>40</v>
      </c>
      <c r="H3">
        <v>0</v>
      </c>
      <c r="I3">
        <v>40</v>
      </c>
    </row>
    <row r="4">
      <c r="C4" t="s">
        <v>4</v>
      </c>
      <c r="D4">
        <v>0</v>
      </c>
      <c r="E4">
        <v>0</v>
      </c>
      <c r="F4">
        <v>0</v>
      </c>
      <c r="G4">
        <v>0</v>
      </c>
      <c r="H4">
        <v>50</v>
      </c>
      <c r="I4">
        <v>0</v>
      </c>
    </row>
    <row r="5">
      <c r="C5" t="s">
        <v>5</v>
      </c>
      <c r="D5">
        <v>35</v>
      </c>
      <c r="E5">
        <v>0</v>
      </c>
      <c r="F5">
        <v>0</v>
      </c>
      <c r="G5">
        <v>0</v>
      </c>
      <c r="H5">
        <v>0</v>
      </c>
      <c r="I5">
        <v>0</v>
      </c>
    </row>
    <row r="6">
      <c r="C6" t="s">
        <v>6</v>
      </c>
      <c r="D6">
        <v>50</v>
      </c>
      <c r="E6">
        <v>70</v>
      </c>
      <c r="F6">
        <v>100</v>
      </c>
      <c r="G6">
        <v>80</v>
      </c>
      <c r="H6">
        <v>75</v>
      </c>
      <c r="I6">
        <v>60</v>
      </c>
    </row>
    <row r="7">
      <c r="C7" t="s">
        <v>7</v>
      </c>
      <c r="D7">
        <v>5</v>
      </c>
      <c r="E7">
        <v>23</v>
      </c>
      <c r="F7">
        <v>10</v>
      </c>
      <c r="G7">
        <v>8</v>
      </c>
      <c r="H7">
        <v>18</v>
      </c>
      <c r="I7">
        <v>0</v>
      </c>
    </row>
    <row r="8">
      <c r="C8" t="s">
        <v>8</v>
      </c>
      <c r="D8">
        <v>10</v>
      </c>
      <c r="E8">
        <v>0</v>
      </c>
      <c r="F8">
        <v>0</v>
      </c>
      <c r="G8">
        <v>0</v>
      </c>
      <c r="H8">
        <v>8</v>
      </c>
      <c r="I8">
        <v>0</v>
      </c>
    </row>
    <row r="9">
      <c r="C9" t="s">
        <v>9</v>
      </c>
      <c r="D9">
        <v>0</v>
      </c>
      <c r="E9">
        <v>0</v>
      </c>
      <c r="F9">
        <v>40</v>
      </c>
      <c r="G9">
        <v>0</v>
      </c>
      <c r="H9">
        <v>0</v>
      </c>
      <c r="I9">
        <v>0</v>
      </c>
    </row>
    <row r="10">
      <c r="C10" t="s">
        <v>9</v>
      </c>
      <c r="D10">
        <v>0</v>
      </c>
      <c r="E10">
        <v>0</v>
      </c>
      <c r="F10">
        <v>0</v>
      </c>
      <c r="G10">
        <v>0</v>
      </c>
      <c r="H10">
        <v>0</v>
      </c>
      <c r="I10">
        <v>40</v>
      </c>
    </row>
    <row r="11">
      <c r="C11" t="s">
        <v>10</v>
      </c>
      <c r="D11">
        <v>0</v>
      </c>
      <c r="E11">
        <v>0</v>
      </c>
      <c r="F11">
        <v>0</v>
      </c>
      <c r="G11">
        <v>15</v>
      </c>
      <c r="H11">
        <v>15</v>
      </c>
      <c r="I11">
        <v>0</v>
      </c>
    </row>
    <row r="12">
      <c r="C12" t="s">
        <v>11</v>
      </c>
      <c r="D12">
        <v>16</v>
      </c>
      <c r="E12">
        <v>39</v>
      </c>
      <c r="F12">
        <v>52</v>
      </c>
      <c r="G12">
        <v>0</v>
      </c>
      <c r="H12">
        <v>44</v>
      </c>
      <c r="I12">
        <v>28</v>
      </c>
    </row>
    <row r="13">
      <c r="C13" t="s">
        <v>12</v>
      </c>
      <c r="D13">
        <v>0</v>
      </c>
      <c r="E13">
        <v>0</v>
      </c>
      <c r="F13">
        <v>100</v>
      </c>
      <c r="G13">
        <v>0</v>
      </c>
      <c r="H13">
        <v>0</v>
      </c>
      <c r="I13">
        <v>0</v>
      </c>
    </row>
    <row r="14">
      <c r="C14" t="s">
        <v>13</v>
      </c>
      <c r="D14">
        <v>15</v>
      </c>
      <c r="E14">
        <v>0</v>
      </c>
      <c r="F14">
        <v>0</v>
      </c>
      <c r="G14">
        <v>0</v>
      </c>
      <c r="H14">
        <v>0</v>
      </c>
      <c r="I14">
        <v>0</v>
      </c>
    </row>
    <row r="15">
      <c r="C15" t="s">
        <v>14</v>
      </c>
      <c r="D15">
        <v>0</v>
      </c>
      <c r="E15">
        <v>0</v>
      </c>
      <c r="F15">
        <v>0</v>
      </c>
      <c r="G15">
        <v>90</v>
      </c>
      <c r="H15">
        <v>0</v>
      </c>
      <c r="I15">
        <v>0</v>
      </c>
    </row>
    <row r="16">
      <c r="C16" t="s">
        <v>15</v>
      </c>
      <c r="D16">
        <v>0</v>
      </c>
      <c r="E16">
        <v>10</v>
      </c>
      <c r="F16">
        <v>10</v>
      </c>
      <c r="G16">
        <v>12</v>
      </c>
      <c r="H16">
        <v>12</v>
      </c>
      <c r="I16">
        <v>0</v>
      </c>
    </row>
    <row r="17">
      <c r="C17" t="s">
        <v>16</v>
      </c>
      <c r="D17">
        <v>0</v>
      </c>
      <c r="E17">
        <v>25</v>
      </c>
      <c r="F17">
        <v>0</v>
      </c>
      <c r="G17">
        <v>0</v>
      </c>
      <c r="H17">
        <v>0</v>
      </c>
      <c r="I17">
        <v>0</v>
      </c>
    </row>
    <row r="18">
      <c r="C18" t="s">
        <v>17</v>
      </c>
      <c r="D18">
        <v>0</v>
      </c>
      <c r="E18">
        <v>0</v>
      </c>
      <c r="F18">
        <v>25</v>
      </c>
      <c r="G18">
        <v>0</v>
      </c>
      <c r="H18">
        <v>0</v>
      </c>
      <c r="I18">
        <v>0</v>
      </c>
    </row>
    <row r="19">
      <c r="C19" t="s">
        <v>18</v>
      </c>
      <c r="D19">
        <v>60</v>
      </c>
      <c r="E19">
        <v>90</v>
      </c>
      <c r="F19">
        <v>0</v>
      </c>
      <c r="G19">
        <v>15</v>
      </c>
      <c r="H19">
        <v>150</v>
      </c>
      <c r="I19">
        <v>160</v>
      </c>
    </row>
    <row r="20">
      <c r="C20" t="s">
        <v>19</v>
      </c>
      <c r="D20">
        <v>10</v>
      </c>
      <c r="E20">
        <v>0</v>
      </c>
      <c r="F20">
        <v>100</v>
      </c>
      <c r="G20">
        <v>0</v>
      </c>
      <c r="H20">
        <v>0</v>
      </c>
      <c r="I20">
        <v>0</v>
      </c>
    </row>
    <row r="21">
      <c r="C21" t="s">
        <v>20</v>
      </c>
      <c r="D21">
        <v>0</v>
      </c>
      <c r="E21">
        <v>0</v>
      </c>
      <c r="F21">
        <v>0</v>
      </c>
      <c r="G21">
        <v>20</v>
      </c>
      <c r="H21">
        <v>15</v>
      </c>
      <c r="I21">
        <v>0</v>
      </c>
    </row>
    <row r="22">
      <c r="C22" t="s">
        <v>21</v>
      </c>
      <c r="D22">
        <v>3</v>
      </c>
      <c r="E22">
        <v>28</v>
      </c>
      <c r="F22">
        <v>18</v>
      </c>
      <c r="G22">
        <v>10</v>
      </c>
      <c r="H22">
        <v>20</v>
      </c>
      <c r="I22">
        <v>0</v>
      </c>
    </row>
    <row r="23">
      <c r="C23" t="s">
        <v>22</v>
      </c>
      <c r="D23">
        <v>3</v>
      </c>
      <c r="E23">
        <v>8</v>
      </c>
      <c r="F23">
        <v>10</v>
      </c>
      <c r="G23">
        <v>21</v>
      </c>
      <c r="H23">
        <v>10</v>
      </c>
      <c r="I23">
        <v>22</v>
      </c>
    </row>
    <row r="24">
      <c r="C24" t="s">
        <v>23</v>
      </c>
      <c r="D24">
        <v>0</v>
      </c>
      <c r="E24">
        <v>0</v>
      </c>
      <c r="F24">
        <v>70</v>
      </c>
      <c r="G24">
        <v>0</v>
      </c>
      <c r="H24">
        <v>0</v>
      </c>
      <c r="I24">
        <v>0</v>
      </c>
    </row>
    <row r="25">
      <c r="C25" t="s">
        <v>24</v>
      </c>
      <c r="D25">
        <v>0</v>
      </c>
      <c r="E25">
        <v>0</v>
      </c>
      <c r="F25">
        <v>0</v>
      </c>
      <c r="G25">
        <v>35</v>
      </c>
      <c r="H25">
        <v>40</v>
      </c>
      <c r="I25">
        <v>0</v>
      </c>
    </row>
    <row r="26">
      <c r="C26" t="s">
        <v>25</v>
      </c>
      <c r="D26">
        <v>0</v>
      </c>
      <c r="E26">
        <v>70</v>
      </c>
      <c r="F26">
        <v>60</v>
      </c>
      <c r="G26">
        <v>0</v>
      </c>
      <c r="H26">
        <v>0</v>
      </c>
      <c r="I26">
        <v>0</v>
      </c>
    </row>
    <row r="27">
      <c r="C27" t="s">
        <v>26</v>
      </c>
      <c r="D27">
        <v>0</v>
      </c>
      <c r="E27">
        <v>0</v>
      </c>
      <c r="F27">
        <v>0</v>
      </c>
      <c r="G27">
        <v>0</v>
      </c>
      <c r="H27">
        <v>60</v>
      </c>
      <c r="I27">
        <v>0</v>
      </c>
    </row>
    <row r="28">
      <c r="C28" t="s">
        <v>27</v>
      </c>
      <c r="D28">
        <v>0</v>
      </c>
      <c r="E28">
        <v>0</v>
      </c>
      <c r="F28">
        <v>8</v>
      </c>
      <c r="G28">
        <v>0</v>
      </c>
      <c r="H28">
        <v>0</v>
      </c>
      <c r="I28">
        <v>0</v>
      </c>
    </row>
    <row r="29">
      <c r="C29" t="s">
        <v>28</v>
      </c>
      <c r="D29">
        <v>0</v>
      </c>
      <c r="E29">
        <v>0</v>
      </c>
      <c r="F29">
        <v>60</v>
      </c>
      <c r="G29">
        <v>0</v>
      </c>
      <c r="H29">
        <v>0</v>
      </c>
      <c r="I29">
        <v>0</v>
      </c>
    </row>
    <row r="30">
      <c r="C30" t="s">
        <v>29</v>
      </c>
      <c r="D30">
        <v>0</v>
      </c>
      <c r="E30">
        <v>65</v>
      </c>
      <c r="F30">
        <v>35</v>
      </c>
      <c r="G30">
        <v>20</v>
      </c>
      <c r="H30">
        <v>0</v>
      </c>
      <c r="I30">
        <v>40</v>
      </c>
    </row>
    <row r="31">
      <c r="C31" t="s">
        <v>30</v>
      </c>
      <c r="D31">
        <v>0</v>
      </c>
      <c r="E31">
        <v>120</v>
      </c>
      <c r="F31">
        <v>100</v>
      </c>
      <c r="G31">
        <v>80</v>
      </c>
      <c r="H31">
        <v>80</v>
      </c>
      <c r="I31">
        <v>0</v>
      </c>
    </row>
    <row r="32">
      <c r="C32" t="s">
        <v>31</v>
      </c>
      <c r="D32">
        <v>45</v>
      </c>
      <c r="E32">
        <v>0</v>
      </c>
      <c r="F32">
        <v>30</v>
      </c>
      <c r="G32">
        <v>30</v>
      </c>
      <c r="H32">
        <v>0</v>
      </c>
      <c r="I32">
        <v>30</v>
      </c>
    </row>
    <row r="33">
      <c r="C33" t="s">
        <v>32</v>
      </c>
      <c r="D33">
        <v>60</v>
      </c>
      <c r="E33">
        <v>0</v>
      </c>
      <c r="F33">
        <v>0</v>
      </c>
      <c r="G33">
        <v>70</v>
      </c>
      <c r="H33">
        <v>0</v>
      </c>
      <c r="I33">
        <v>80</v>
      </c>
    </row>
    <row r="34">
      <c r="C34" t="s">
        <v>33</v>
      </c>
      <c r="D34">
        <v>20</v>
      </c>
      <c r="E34">
        <v>30</v>
      </c>
      <c r="F34">
        <v>0</v>
      </c>
      <c r="G34">
        <v>0</v>
      </c>
      <c r="H34">
        <v>55</v>
      </c>
      <c r="I34">
        <v>0</v>
      </c>
    </row>
    <row r="35">
      <c r="C35" t="s">
        <v>34</v>
      </c>
      <c r="D35">
        <v>0</v>
      </c>
      <c r="E35">
        <v>0</v>
      </c>
      <c r="F35">
        <v>0</v>
      </c>
      <c r="G35">
        <v>100</v>
      </c>
      <c r="H35">
        <v>100</v>
      </c>
      <c r="I35">
        <v>0</v>
      </c>
    </row>
    <row r="36">
      <c r="C36" t="s">
        <v>35</v>
      </c>
      <c r="D36">
        <v>0</v>
      </c>
      <c r="E36">
        <v>0</v>
      </c>
      <c r="F36">
        <v>100</v>
      </c>
      <c r="G36">
        <v>0</v>
      </c>
      <c r="H36">
        <v>0</v>
      </c>
      <c r="I36">
        <v>0</v>
      </c>
    </row>
    <row r="37">
      <c r="C37" t="s">
        <v>36</v>
      </c>
      <c r="D37">
        <v>50</v>
      </c>
      <c r="E37">
        <v>0</v>
      </c>
      <c r="F37">
        <v>0</v>
      </c>
      <c r="G37">
        <v>0</v>
      </c>
      <c r="H37">
        <v>0</v>
      </c>
      <c r="I37">
        <v>55</v>
      </c>
    </row>
    <row r="38">
      <c r="C38" t="s">
        <v>37</v>
      </c>
      <c r="D38">
        <v>0</v>
      </c>
      <c r="E38">
        <v>0</v>
      </c>
      <c r="F38">
        <v>30</v>
      </c>
      <c r="G38">
        <v>0</v>
      </c>
      <c r="H38">
        <v>0</v>
      </c>
      <c r="I38">
        <v>0</v>
      </c>
    </row>
    <row r="39">
      <c r="C39" t="s">
        <v>38</v>
      </c>
      <c r="D39">
        <v>150</v>
      </c>
      <c r="E39">
        <v>0</v>
      </c>
      <c r="F39">
        <v>200</v>
      </c>
      <c r="G39">
        <v>0</v>
      </c>
      <c r="H39">
        <v>0</v>
      </c>
      <c r="I39">
        <v>0</v>
      </c>
    </row>
    <row r="40">
      <c r="C40" t="s">
        <v>39</v>
      </c>
      <c r="D40">
        <v>180</v>
      </c>
      <c r="E40">
        <v>300</v>
      </c>
      <c r="F40">
        <v>415</v>
      </c>
      <c r="G40">
        <v>0</v>
      </c>
      <c r="H40">
        <v>200</v>
      </c>
      <c r="I40">
        <v>200</v>
      </c>
    </row>
    <row r="41">
      <c r="C41" t="s">
        <v>40</v>
      </c>
      <c r="D41">
        <v>0</v>
      </c>
      <c r="E41">
        <v>0</v>
      </c>
      <c r="F41">
        <v>0</v>
      </c>
      <c r="G41">
        <v>430</v>
      </c>
      <c r="H41">
        <v>0</v>
      </c>
      <c r="I41">
        <v>0</v>
      </c>
    </row>
    <row r="42">
      <c r="C42" t="s">
        <v>41</v>
      </c>
      <c r="D42">
        <v>10</v>
      </c>
      <c r="E42">
        <v>0</v>
      </c>
      <c r="F42">
        <v>0</v>
      </c>
      <c r="G42">
        <v>0</v>
      </c>
      <c r="H42">
        <v>25</v>
      </c>
      <c r="I42">
        <v>0</v>
      </c>
    </row>
    <row r="43">
      <c r="C43" t="s">
        <v>42</v>
      </c>
      <c r="D43">
        <v>0</v>
      </c>
      <c r="E43">
        <v>0</v>
      </c>
      <c r="F43">
        <v>0</v>
      </c>
      <c r="G43">
        <v>0</v>
      </c>
      <c r="H43">
        <v>60</v>
      </c>
      <c r="I43">
        <v>80</v>
      </c>
    </row>
    <row r="44">
      <c r="C44" t="s">
        <v>43</v>
      </c>
      <c r="D44">
        <v>10</v>
      </c>
      <c r="E44">
        <v>0</v>
      </c>
      <c r="F44">
        <v>20</v>
      </c>
      <c r="G44">
        <v>0</v>
      </c>
      <c r="H44">
        <v>0</v>
      </c>
      <c r="I44">
        <v>0</v>
      </c>
    </row>
    <row r="45">
      <c r="C45" t="s">
        <v>44</v>
      </c>
      <c r="D45">
        <v>8</v>
      </c>
      <c r="E45">
        <v>8</v>
      </c>
      <c r="F45">
        <v>15</v>
      </c>
      <c r="G45">
        <v>0</v>
      </c>
      <c r="H45">
        <v>0</v>
      </c>
      <c r="I45">
        <v>0</v>
      </c>
    </row>
    <row r="46">
      <c r="C46" t="s">
        <v>45</v>
      </c>
      <c r="D46">
        <v>0</v>
      </c>
      <c r="E46">
        <v>0</v>
      </c>
      <c r="F46">
        <v>70</v>
      </c>
      <c r="G46">
        <v>0</v>
      </c>
      <c r="H46">
        <v>0</v>
      </c>
      <c r="I46">
        <v>0</v>
      </c>
    </row>
    <row r="47">
      <c r="C47" t="s">
        <v>46</v>
      </c>
      <c r="D47">
        <v>5</v>
      </c>
      <c r="E47">
        <v>8</v>
      </c>
      <c r="F47">
        <v>0</v>
      </c>
      <c r="G47">
        <v>0</v>
      </c>
      <c r="H47">
        <v>0</v>
      </c>
      <c r="I47">
        <v>18</v>
      </c>
    </row>
    <row r="48">
      <c r="C48" t="s">
        <v>47</v>
      </c>
      <c r="D48">
        <v>0</v>
      </c>
      <c r="E48">
        <v>0</v>
      </c>
      <c r="F48">
        <v>0</v>
      </c>
      <c r="G48">
        <v>0</v>
      </c>
      <c r="H48">
        <v>100</v>
      </c>
      <c r="I48">
        <v>0</v>
      </c>
    </row>
    <row r="49">
      <c r="C49" t="s">
        <v>48</v>
      </c>
      <c r="D49">
        <v>0</v>
      </c>
      <c r="E49">
        <v>8</v>
      </c>
      <c r="F49">
        <v>0</v>
      </c>
      <c r="G49">
        <v>0</v>
      </c>
      <c r="H49">
        <v>0</v>
      </c>
      <c r="I49">
        <v>0</v>
      </c>
    </row>
    <row r="50">
      <c r="C50" t="s">
        <v>49</v>
      </c>
      <c r="D50">
        <v>12</v>
      </c>
      <c r="E50">
        <v>0</v>
      </c>
      <c r="F50">
        <v>0</v>
      </c>
      <c r="G50">
        <v>0</v>
      </c>
      <c r="H50">
        <v>0</v>
      </c>
      <c r="I50">
        <v>0</v>
      </c>
    </row>
    <row r="51">
      <c r="C51" t="s">
        <v>50</v>
      </c>
      <c r="D51">
        <v>60</v>
      </c>
      <c r="E51">
        <v>15</v>
      </c>
      <c r="F51">
        <v>0</v>
      </c>
      <c r="G51">
        <v>0</v>
      </c>
      <c r="H51">
        <v>70</v>
      </c>
      <c r="I51">
        <v>0</v>
      </c>
    </row>
    <row r="52">
      <c r="C52" t="s">
        <v>51</v>
      </c>
      <c r="D52">
        <v>0</v>
      </c>
      <c r="E52">
        <v>0</v>
      </c>
      <c r="F52">
        <v>12</v>
      </c>
      <c r="G52">
        <v>15</v>
      </c>
      <c r="H52">
        <v>0</v>
      </c>
      <c r="I52">
        <v>0</v>
      </c>
    </row>
    <row r="53">
      <c r="C53" t="s">
        <v>52</v>
      </c>
      <c r="D53">
        <v>0</v>
      </c>
      <c r="E53">
        <v>0</v>
      </c>
      <c r="F53">
        <v>50</v>
      </c>
      <c r="G53">
        <v>0</v>
      </c>
      <c r="H53">
        <v>80</v>
      </c>
      <c r="I53">
        <v>0</v>
      </c>
    </row>
    <row r="54">
      <c r="C54" t="s">
        <v>53</v>
      </c>
      <c r="D54">
        <v>0</v>
      </c>
      <c r="E54">
        <v>50</v>
      </c>
      <c r="F54">
        <v>0</v>
      </c>
      <c r="G54">
        <v>0</v>
      </c>
      <c r="H54">
        <v>0</v>
      </c>
      <c r="I54">
        <v>0</v>
      </c>
    </row>
    <row r="55">
      <c r="C55" t="s">
        <v>54</v>
      </c>
      <c r="D55">
        <v>0</v>
      </c>
      <c r="E55">
        <v>0</v>
      </c>
      <c r="F55">
        <v>0</v>
      </c>
      <c r="G55">
        <v>80</v>
      </c>
      <c r="H55">
        <v>0</v>
      </c>
      <c r="I55">
        <v>0</v>
      </c>
    </row>
    <row r="56">
      <c r="C56" t="s">
        <v>55</v>
      </c>
      <c r="D56">
        <v>0</v>
      </c>
      <c r="E56">
        <v>0</v>
      </c>
      <c r="F56">
        <v>0</v>
      </c>
      <c r="G56">
        <v>0</v>
      </c>
      <c r="H56">
        <v>100</v>
      </c>
      <c r="I56">
        <v>0</v>
      </c>
    </row>
    <row r="57">
      <c r="C57" t="s">
        <v>56</v>
      </c>
      <c r="D57">
        <v>50</v>
      </c>
      <c r="E57">
        <v>130</v>
      </c>
      <c r="F57">
        <v>30</v>
      </c>
      <c r="G57">
        <v>55</v>
      </c>
      <c r="H57">
        <v>60</v>
      </c>
      <c r="I57">
        <v>210</v>
      </c>
    </row>
    <row r="58">
      <c r="C58" t="s">
        <v>57</v>
      </c>
      <c r="D58">
        <v>0</v>
      </c>
      <c r="E58">
        <v>0</v>
      </c>
      <c r="F58">
        <v>0</v>
      </c>
      <c r="G58">
        <v>90</v>
      </c>
      <c r="H58">
        <v>0</v>
      </c>
      <c r="I58">
        <v>0</v>
      </c>
    </row>
    <row r="59">
      <c r="C59" t="s">
        <v>58</v>
      </c>
      <c r="D59">
        <v>0</v>
      </c>
      <c r="E59">
        <v>0</v>
      </c>
      <c r="F59">
        <v>0</v>
      </c>
      <c r="G59">
        <v>100</v>
      </c>
      <c r="H59">
        <v>80</v>
      </c>
      <c r="I59">
        <v>0</v>
      </c>
    </row>
    <row r="60">
      <c r="C60" t="s">
        <v>59</v>
      </c>
      <c r="D60">
        <v>8</v>
      </c>
      <c r="E60">
        <v>0</v>
      </c>
      <c r="F60">
        <v>0</v>
      </c>
      <c r="G60">
        <v>0</v>
      </c>
      <c r="H60">
        <v>0</v>
      </c>
      <c r="I60">
        <v>0</v>
      </c>
    </row>
    <row r="61">
      <c r="C61" t="s">
        <v>60</v>
      </c>
      <c r="D61">
        <v>0</v>
      </c>
      <c r="E61">
        <v>0</v>
      </c>
      <c r="F61">
        <v>0</v>
      </c>
      <c r="G61">
        <v>60</v>
      </c>
      <c r="H61">
        <v>0</v>
      </c>
      <c r="I61">
        <v>0</v>
      </c>
    </row>
    <row r="62">
      <c r="C62" t="s">
        <v>61</v>
      </c>
      <c r="D62">
        <v>0</v>
      </c>
      <c r="E62">
        <v>0</v>
      </c>
      <c r="F62">
        <v>0</v>
      </c>
      <c r="G62">
        <v>0</v>
      </c>
      <c r="H62">
        <v>80</v>
      </c>
      <c r="I62">
        <v>80</v>
      </c>
    </row>
    <row r="63">
      <c r="C63" t="s">
        <v>62</v>
      </c>
      <c r="D63">
        <v>0</v>
      </c>
      <c r="E63">
        <v>5</v>
      </c>
      <c r="F63">
        <v>0</v>
      </c>
      <c r="G63">
        <v>0</v>
      </c>
      <c r="H63">
        <v>0</v>
      </c>
      <c r="I63">
        <v>0</v>
      </c>
    </row>
    <row r="64">
      <c r="C64" t="s">
        <v>63</v>
      </c>
      <c r="D64">
        <v>60</v>
      </c>
      <c r="E64">
        <v>105</v>
      </c>
      <c r="F64">
        <v>0</v>
      </c>
      <c r="G64">
        <v>80</v>
      </c>
      <c r="H64">
        <v>90</v>
      </c>
      <c r="I64">
        <v>0</v>
      </c>
    </row>
    <row r="65">
      <c r="C65" t="s">
        <v>64</v>
      </c>
      <c r="D65">
        <v>0</v>
      </c>
      <c r="E65">
        <v>55</v>
      </c>
      <c r="F65">
        <v>0</v>
      </c>
      <c r="G65">
        <v>30</v>
      </c>
      <c r="H65">
        <v>15</v>
      </c>
      <c r="I65">
        <v>0</v>
      </c>
    </row>
    <row r="66">
      <c r="C66" t="s">
        <v>65</v>
      </c>
      <c r="D66">
        <v>0</v>
      </c>
      <c r="E66">
        <v>0</v>
      </c>
      <c r="F66">
        <v>15</v>
      </c>
      <c r="G66">
        <v>15</v>
      </c>
      <c r="H66">
        <v>0</v>
      </c>
      <c r="I66">
        <v>0</v>
      </c>
    </row>
    <row r="67">
      <c r="C67" t="s">
        <v>66</v>
      </c>
      <c r="D67">
        <v>20</v>
      </c>
      <c r="E67">
        <v>60</v>
      </c>
      <c r="F67">
        <v>35</v>
      </c>
      <c r="G67">
        <v>113</v>
      </c>
      <c r="H67">
        <v>50</v>
      </c>
      <c r="I67">
        <v>0</v>
      </c>
    </row>
    <row r="68">
      <c r="C68" t="s">
        <v>67</v>
      </c>
      <c r="D68">
        <v>0</v>
      </c>
      <c r="E68">
        <v>70</v>
      </c>
      <c r="F68">
        <v>0</v>
      </c>
      <c r="G68">
        <v>0</v>
      </c>
      <c r="H68">
        <v>0</v>
      </c>
      <c r="I68">
        <v>0</v>
      </c>
    </row>
    <row r="69">
      <c r="C69" t="s">
        <v>68</v>
      </c>
      <c r="D69">
        <v>150</v>
      </c>
      <c r="E69">
        <v>0</v>
      </c>
      <c r="F69">
        <v>0</v>
      </c>
      <c r="G69">
        <v>0</v>
      </c>
      <c r="H69">
        <v>180</v>
      </c>
      <c r="I69">
        <v>0</v>
      </c>
    </row>
    <row r="70">
      <c r="C70" t="s">
        <v>69</v>
      </c>
      <c r="D70">
        <v>0</v>
      </c>
      <c r="E70">
        <v>90</v>
      </c>
      <c r="F70">
        <v>90</v>
      </c>
      <c r="G70">
        <v>0</v>
      </c>
      <c r="H70">
        <v>0</v>
      </c>
      <c r="I70">
        <v>0</v>
      </c>
    </row>
    <row r="71">
      <c r="C71" t="s">
        <v>70</v>
      </c>
      <c r="D71">
        <v>5</v>
      </c>
      <c r="E71">
        <v>40</v>
      </c>
      <c r="F71">
        <v>20</v>
      </c>
      <c r="G71">
        <v>15</v>
      </c>
      <c r="H71">
        <v>30</v>
      </c>
      <c r="I71">
        <v>0</v>
      </c>
    </row>
    <row r="72">
      <c r="B72" t="s">
        <v>71</v>
      </c>
      <c r="C72" t="s">
        <v>2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>
      <c r="C73" t="s">
        <v>3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</row>
    <row r="74">
      <c r="C74" t="s">
        <v>4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>
      <c r="C75" t="s">
        <v>5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>
      <c r="C76" t="s">
        <v>6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>
      <c r="C77" t="s">
        <v>7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>
      <c r="C78" t="s">
        <v>8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</row>
    <row r="79">
      <c r="C79" t="s">
        <v>9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>
      <c r="C80" t="s">
        <v>9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>
      <c r="C81" t="s">
        <v>10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>
      <c r="C82" t="s">
        <v>11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>
      <c r="C83" t="s">
        <v>12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>
      <c r="C84" t="s">
        <v>13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>
      <c r="C85" t="s">
        <v>14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>
      <c r="C86" t="s">
        <v>15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>
      <c r="C87" t="s">
        <v>16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>
      <c r="C88" t="s">
        <v>17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>
      <c r="C89" t="s">
        <v>18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>
      <c r="C90" t="s">
        <v>19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>
      <c r="C91" t="s">
        <v>20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>
      <c r="C92" t="s">
        <v>21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>
      <c r="C93" t="s">
        <v>22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>
      <c r="C94" t="s">
        <v>23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</row>
    <row r="95">
      <c r="C95" t="s">
        <v>24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>
      <c r="C96" t="s">
        <v>25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>
      <c r="C97" t="s">
        <v>26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</row>
    <row r="98">
      <c r="C98" t="s">
        <v>27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>
      <c r="C99" t="s">
        <v>28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>
      <c r="C100" t="s">
        <v>29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>
      <c r="C101" t="s">
        <v>30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>
      <c r="C102" t="s">
        <v>31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>
      <c r="C103" t="s">
        <v>32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</row>
    <row r="104">
      <c r="C104" t="s">
        <v>33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>
      <c r="C105" t="s">
        <v>34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>
      <c r="C106" t="s">
        <v>35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>
      <c r="C107" t="s">
        <v>36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</row>
    <row r="108">
      <c r="C108" t="s">
        <v>37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>
      <c r="C109" t="s">
        <v>38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</row>
    <row r="110">
      <c r="C110" t="s">
        <v>39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</row>
    <row r="111">
      <c r="C111" t="s">
        <v>40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>
      <c r="C112" t="s">
        <v>41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</row>
    <row r="113">
      <c r="C113" t="s">
        <v>42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>
      <c r="C114" t="s">
        <v>43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</row>
    <row r="115">
      <c r="C115" t="s">
        <v>44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</row>
    <row r="116">
      <c r="C116" t="s">
        <v>45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>
      <c r="C117" t="s">
        <v>46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</row>
    <row r="118">
      <c r="C118" t="s">
        <v>47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</row>
    <row r="119">
      <c r="C119" t="s">
        <v>48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>
      <c r="C120" t="s">
        <v>49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>
      <c r="C121" t="s">
        <v>50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</row>
    <row r="122">
      <c r="C122" t="s">
        <v>51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>
      <c r="C123" t="s">
        <v>52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</row>
    <row r="124">
      <c r="C124" t="s">
        <v>53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</row>
    <row r="125">
      <c r="C125" t="s">
        <v>54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</row>
    <row r="126">
      <c r="C126" t="s">
        <v>55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</row>
    <row r="127">
      <c r="C127" t="s">
        <v>56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>
      <c r="C128" t="s">
        <v>57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>
      <c r="C129" t="s">
        <v>58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>
      <c r="C130" t="s">
        <v>59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>
      <c r="C131" t="s">
        <v>60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>
      <c r="C132" t="s">
        <v>61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>
      <c r="C133" t="s">
        <v>62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>
      <c r="C134" t="s">
        <v>63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</row>
    <row r="135">
      <c r="C135" t="s">
        <v>64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>
      <c r="C136" t="s">
        <v>65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>
      <c r="C137" t="s">
        <v>66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>
      <c r="C138" t="s">
        <v>67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>
      <c r="C139" t="s">
        <v>68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>
      <c r="C140" t="s">
        <v>69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>
      <c r="C141" t="s">
        <v>70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</sheetData>
  <pageMargins left="0.7" right="0.7" top="0.75" bottom="0.75" header="0.3" footer="0.3"/>
  <pageSetup usePrinterDefaults="0"/>
</worksheet>
</file>

<file path=xl/worksheets/sheet2.xml><?xml version="1.0" encoding="utf-8"?>
<worksheet xmlns:r="http://schemas.openxmlformats.org/officeDocument/2006/relationships" xmlns="http://schemas.openxmlformats.org/spreadsheetml/2006/main">
  <dimension ref="A2:R82"/>
  <sheetViews>
    <sheetView tabSelected="1" topLeftCell="A1" workbookViewId="0">
      <selection activeCell="D7" sqref="D7"/>
    </sheetView>
  </sheetViews>
  <sheetFormatPr defaultColWidth="11.42578125" defaultRowHeight="12.75"/>
  <cols>
    <col min="1" max="1" width="9.25" customWidth="1"/>
    <col min="2" max="3" width="11.94921875" customWidth="1"/>
    <col min="4" max="4" width="37.75" customWidth="1"/>
    <col min="5" max="5" width="12.75" customWidth="1"/>
    <col min="6" max="7" width="11.75" customWidth="1"/>
    <col min="8" max="9" width="12.25" customWidth="1"/>
    <col min="10" max="11" width="12.75" customWidth="1"/>
    <col min="12" max="12" width="13.75" customWidth="1"/>
    <col min="13" max="13" width="11.75" customWidth="1"/>
    <col min="14" max="14" width="9.75" customWidth="1"/>
    <col min="15" max="15" width="13.75" customWidth="1"/>
    <col min="16" max="16" width="11.75" customWidth="1"/>
    <col min="17" max="18" width="12.75" customWidth="1"/>
  </cols>
  <sheetData>
    <row r="2" ht="18">
      <c r="A2" s="1" t="s">
        <v>0</v>
      </c>
    </row>
    <row r="4">
      <c r="C4" s="3" t="s">
        <v>78</v>
      </c>
      <c r="D4" s="3"/>
      <c r="E4" s="3"/>
      <c r="F4" s="3"/>
      <c r="G4" s="3"/>
      <c r="H4" s="3"/>
      <c r="I4" s="3"/>
    </row>
    <row r="5">
      <c r="C5" s="2"/>
      <c r="D5" s="2" t="s">
        <v>72</v>
      </c>
      <c r="E5" s="2" t="s">
        <v>73</v>
      </c>
      <c r="F5" s="2" t="s">
        <v>74</v>
      </c>
      <c r="G5" s="2" t="s">
        <v>75</v>
      </c>
      <c r="H5" s="2" t="s">
        <v>76</v>
      </c>
      <c r="I5" s="2" t="s">
        <v>77</v>
      </c>
    </row>
    <row r="6">
      <c r="C6" s="2" t="s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</row>
    <row r="7">
      <c r="C7" s="2" t="s">
        <v>71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</row>
    <row r="10" ht="39" customHeight="1">
      <c r="A10" s="4" t="s">
        <v>79</v>
      </c>
      <c r="B10" s="4" t="s">
        <v>80</v>
      </c>
      <c r="C10" s="4" t="s">
        <v>81</v>
      </c>
      <c r="D10" s="4" t="s">
        <v>82</v>
      </c>
      <c r="E10" s="4" t="s">
        <v>83</v>
      </c>
      <c r="F10" s="4" t="s">
        <v>1</v>
      </c>
      <c r="G10" s="4" t="s">
        <v>71</v>
      </c>
      <c r="H10" s="4" t="s">
        <v>84</v>
      </c>
      <c r="I10" s="4" t="s">
        <v>85</v>
      </c>
      <c r="J10" s="4" t="s">
        <v>86</v>
      </c>
      <c r="K10" s="4" t="s">
        <v>87</v>
      </c>
      <c r="L10" s="4" t="s">
        <v>88</v>
      </c>
      <c r="M10" s="4" t="s">
        <v>89</v>
      </c>
      <c r="N10" s="4" t="s">
        <v>90</v>
      </c>
      <c r="O10" s="4" t="s">
        <v>91</v>
      </c>
      <c r="P10" s="4" t="s">
        <v>92</v>
      </c>
      <c r="Q10" s="4" t="s">
        <v>93</v>
      </c>
      <c r="R10" s="4" t="s">
        <v>94</v>
      </c>
    </row>
    <row r="11">
      <c r="A11" s="2" t="s">
        <v>95</v>
      </c>
      <c r="B11" s="2" t="s">
        <v>96</v>
      </c>
      <c r="C11" s="2"/>
      <c r="D11" s="2" t="s">
        <v>2</v>
      </c>
      <c r="E11" s="6">
        <v>1</v>
      </c>
      <c r="F11" s="5">
        <f>+IF(ISERROR((D6*MPHideData!D2)+(E6*MPHideData!E2)+(F6*MPHideData!F2)+(G6*MPHideData!G2)+(H6*MPHideData!H2)+(I6*MPHideData!I2)),"NA",(D6*MPHideData!D2)+(E6*MPHideData!E2)+(F6*MPHideData!F2)+(G6*MPHideData!G2)+(H6*MPHideData!H2)+(I6*MPHideData!I2))</f>
        <v>246</v>
      </c>
      <c r="G11" s="5">
        <f>+IF(ISERROR((D7*MPHideData!D72)+(E7*MPHideData!E72)+(F7*MPHideData!F72)+(G7*MPHideData!G72)+(H7*MPHideData!H72)+(I7*MPHideData!I72)),"NA",(D7*MPHideData!D72)+(E7*MPHideData!E72)+(F7*MPHideData!F72)+(G7*MPHideData!G72)+(H7*MPHideData!H72)+(I7*MPHideData!I72))</f>
        <v>0</v>
      </c>
      <c r="H11" s="5">
        <f>+IF(ISERROR(SUM(F11:G11)),"NA",SUM(F11:G11))</f>
        <v>246</v>
      </c>
      <c r="I11" s="5">
        <f>+IF(ISERROR(H11/E11),"NA",H11/E11)</f>
        <v>246</v>
      </c>
      <c r="J11" s="5">
        <v>1000</v>
      </c>
      <c r="K11" s="5">
        <v>0</v>
      </c>
      <c r="L11" s="2" t="s">
        <v>97</v>
      </c>
      <c r="M11" s="5">
        <f>+IF(ISERROR(ROUNDUP(I11/J11,0)),"NA",ROUNDUP(I11/J11,0))</f>
        <v>1</v>
      </c>
      <c r="N11" s="2">
        <v>0</v>
      </c>
      <c r="O11" s="2">
        <v>0</v>
      </c>
      <c r="P11" s="5">
        <f>+IF(ISERROR(M11+N11-O11),"NA",M11+N11-O11)</f>
        <v>1</v>
      </c>
      <c r="Q11" s="5">
        <f>+IF(ISERROR(ROUNDUP((I11+(N11*J11)-(O11*J11))*K11/J11,0)),"NA",ROUNDUP((I11+(N11*J11)-(O11*J11))*K11/J11,0))</f>
        <v>0</v>
      </c>
      <c r="R11" s="5">
        <f>+IF(ISERROR(P11*K11),"NA",P11*K11)</f>
        <v>0</v>
      </c>
    </row>
    <row r="12">
      <c r="A12" s="2" t="s">
        <v>98</v>
      </c>
      <c r="B12" s="2" t="s">
        <v>99</v>
      </c>
      <c r="C12" s="2"/>
      <c r="D12" s="2" t="s">
        <v>3</v>
      </c>
      <c r="E12" s="6">
        <v>0.5</v>
      </c>
      <c r="F12" s="5">
        <f>+IF(ISERROR((D6*MPHideData!D3)+(E6*0)+(F6*0)+(G6*MPHideData!G3)+(H6*0)+(I6*MPHideData!I3)),"NA",(D6*MPHideData!D3)+(E6*0)+(F6*0)+(G6*MPHideData!G3)+(H6*0)+(I6*MPHideData!I3))</f>
        <v>83</v>
      </c>
      <c r="G12" s="5">
        <f>+IF(ISERROR((D7*MPHideData!D73)+(E7*0)+(F7*0)+(G7*MPHideData!G73)+(H7*0)+(I7*MPHideData!I73)),"NA",(D7*MPHideData!D73)+(E7*0)+(F7*0)+(G7*MPHideData!G73)+(H7*0)+(I7*MPHideData!I73))</f>
        <v>0</v>
      </c>
      <c r="H12" s="5">
        <f>+IF(ISERROR(SUM(F12:G12)),"NA",SUM(F12:G12))</f>
        <v>83</v>
      </c>
      <c r="I12" s="5">
        <f>+IF(ISERROR(H12/E12),"NA",H12/E12)</f>
        <v>166</v>
      </c>
      <c r="J12" s="5">
        <v>1000</v>
      </c>
      <c r="K12" s="5">
        <v>0</v>
      </c>
      <c r="L12" s="2" t="s">
        <v>97</v>
      </c>
      <c r="M12" s="5">
        <f>+IF(ISERROR(ROUNDUP(I12/J12,0)),"NA",ROUNDUP(I12/J12,0))</f>
        <v>1</v>
      </c>
      <c r="N12" s="2">
        <v>0</v>
      </c>
      <c r="O12" s="2">
        <v>0</v>
      </c>
      <c r="P12" s="5">
        <f>+IF(ISERROR(M12+N12-O12),"NA",M12+N12-O12)</f>
        <v>1</v>
      </c>
      <c r="Q12" s="5">
        <f>+IF(ISERROR(ROUNDUP((I12+(N12*J12)-(O12*J12))*K12/J12,0)),"NA",ROUNDUP((I12+(N12*J12)-(O12*J12))*K12/J12,0))</f>
        <v>0</v>
      </c>
      <c r="R12" s="5">
        <f>+IF(ISERROR(P12*K12),"NA",P12*K12)</f>
        <v>0</v>
      </c>
    </row>
    <row r="13">
      <c r="A13" s="2" t="s">
        <v>100</v>
      </c>
      <c r="B13" s="2" t="s">
        <v>101</v>
      </c>
      <c r="C13" s="2"/>
      <c r="D13" s="2" t="s">
        <v>4</v>
      </c>
      <c r="E13" s="6">
        <v>1</v>
      </c>
      <c r="F13" s="5">
        <f>+IF(ISERROR((D6*0)+(E6*0)+(F6*0)+(G6*0)+(H6*MPHideData!H4)+(I6*0)),"NA",(D6*0)+(E6*0)+(F6*0)+(G6*0)+(H6*MPHideData!H4)+(I6*0))</f>
        <v>50</v>
      </c>
      <c r="G13" s="5">
        <f>+IF(ISERROR((D7*0)+(E7*0)+(F7*0)+(G7*0)+(H7*MPHideData!H74)+(I7*0)),"NA",(D7*0)+(E7*0)+(F7*0)+(G7*0)+(H7*MPHideData!H74)+(I7*0))</f>
        <v>0</v>
      </c>
      <c r="H13" s="5">
        <f>+IF(ISERROR(SUM(F13:G13)),"NA",SUM(F13:G13))</f>
        <v>50</v>
      </c>
      <c r="I13" s="5">
        <f>+IF(ISERROR(H13/E13),"NA",H13/E13)</f>
        <v>50</v>
      </c>
      <c r="J13" s="5">
        <v>1000</v>
      </c>
      <c r="K13" s="5">
        <v>0</v>
      </c>
      <c r="L13" s="2" t="s">
        <v>97</v>
      </c>
      <c r="M13" s="5">
        <f>+IF(ISERROR(ROUNDUP(I13/J13,0)),"NA",ROUNDUP(I13/J13,0))</f>
        <v>1</v>
      </c>
      <c r="N13" s="2">
        <v>0</v>
      </c>
      <c r="O13" s="2">
        <v>0</v>
      </c>
      <c r="P13" s="5">
        <f>+IF(ISERROR(M13+N13-O13),"NA",M13+N13-O13)</f>
        <v>1</v>
      </c>
      <c r="Q13" s="5">
        <f>+IF(ISERROR(ROUNDUP((I13+(N13*J13)-(O13*J13))*K13/J13,0)),"NA",ROUNDUP((I13+(N13*J13)-(O13*J13))*K13/J13,0))</f>
        <v>0</v>
      </c>
      <c r="R13" s="5">
        <f>+IF(ISERROR(P13*K13),"NA",P13*K13)</f>
        <v>0</v>
      </c>
    </row>
    <row r="14">
      <c r="A14" s="2" t="s">
        <v>102</v>
      </c>
      <c r="B14" s="2" t="s">
        <v>101</v>
      </c>
      <c r="C14" s="2"/>
      <c r="D14" s="2" t="s">
        <v>5</v>
      </c>
      <c r="E14" s="6">
        <v>1</v>
      </c>
      <c r="F14" s="5">
        <f>+IF(ISERROR((D6*MPHideData!D5)+(E6*0)+(F6*0)+(G6*0)+(H6*0)+(I6*0)),"NA",(D6*MPHideData!D5)+(E6*0)+(F6*0)+(G6*0)+(H6*0)+(I6*0))</f>
        <v>35</v>
      </c>
      <c r="G14" s="5">
        <f>+IF(ISERROR((D7*MPHideData!D75)+(E7*0)+(F7*0)+(G7*0)+(H7*0)+(I7*0)),"NA",(D7*MPHideData!D75)+(E7*0)+(F7*0)+(G7*0)+(H7*0)+(I7*0))</f>
        <v>0</v>
      </c>
      <c r="H14" s="5">
        <f>+IF(ISERROR(SUM(F14:G14)),"NA",SUM(F14:G14))</f>
        <v>35</v>
      </c>
      <c r="I14" s="5">
        <f>+IF(ISERROR(H14/E14),"NA",H14/E14)</f>
        <v>35</v>
      </c>
      <c r="J14" s="5">
        <v>1000</v>
      </c>
      <c r="K14" s="5">
        <v>0</v>
      </c>
      <c r="L14" s="2" t="s">
        <v>97</v>
      </c>
      <c r="M14" s="5">
        <f>+IF(ISERROR(ROUNDUP(I14/J14,0)),"NA",ROUNDUP(I14/J14,0))</f>
        <v>1</v>
      </c>
      <c r="N14" s="2">
        <v>0</v>
      </c>
      <c r="O14" s="2">
        <v>0</v>
      </c>
      <c r="P14" s="5">
        <f>+IF(ISERROR(M14+N14-O14),"NA",M14+N14-O14)</f>
        <v>1</v>
      </c>
      <c r="Q14" s="5">
        <f>+IF(ISERROR(ROUNDUP((I14+(N14*J14)-(O14*J14))*K14/J14,0)),"NA",ROUNDUP((I14+(N14*J14)-(O14*J14))*K14/J14,0))</f>
        <v>0</v>
      </c>
      <c r="R14" s="5">
        <f>+IF(ISERROR(P14*K14),"NA",P14*K14)</f>
        <v>0</v>
      </c>
    </row>
    <row r="15">
      <c r="A15" s="2" t="s">
        <v>103</v>
      </c>
      <c r="B15" s="2" t="s">
        <v>101</v>
      </c>
      <c r="C15" s="2"/>
      <c r="D15" s="2" t="s">
        <v>6</v>
      </c>
      <c r="E15" s="6">
        <v>1</v>
      </c>
      <c r="F15" s="5">
        <f>+IF(ISERROR((D6*MPHideData!D6)+(E6*MPHideData!E6)+(F6*MPHideData!F6)+(G6*MPHideData!G6)+(H6*MPHideData!H6)+(I6*MPHideData!I6)),"NA",(D6*MPHideData!D6)+(E6*MPHideData!E6)+(F6*MPHideData!F6)+(G6*MPHideData!G6)+(H6*MPHideData!H6)+(I6*MPHideData!I6))</f>
        <v>435</v>
      </c>
      <c r="G15" s="5">
        <f>+IF(ISERROR((D7*MPHideData!D76)+(E7*MPHideData!E76)+(F7*MPHideData!F76)+(G7*MPHideData!G76)+(H7*MPHideData!H76)+(I7*MPHideData!I76)),"NA",(D7*MPHideData!D76)+(E7*MPHideData!E76)+(F7*MPHideData!F76)+(G7*MPHideData!G76)+(H7*MPHideData!H76)+(I7*MPHideData!I76))</f>
        <v>0</v>
      </c>
      <c r="H15" s="5">
        <f>+IF(ISERROR(SUM(F15:G15)),"NA",SUM(F15:G15))</f>
        <v>435</v>
      </c>
      <c r="I15" s="5">
        <f>+IF(ISERROR(H15/E15),"NA",H15/E15)</f>
        <v>435</v>
      </c>
      <c r="J15" s="5">
        <v>1000</v>
      </c>
      <c r="K15" s="5">
        <v>0</v>
      </c>
      <c r="L15" s="2" t="s">
        <v>97</v>
      </c>
      <c r="M15" s="5">
        <f>+IF(ISERROR(ROUNDUP(I15/J15,0)),"NA",ROUNDUP(I15/J15,0))</f>
        <v>1</v>
      </c>
      <c r="N15" s="2">
        <v>0</v>
      </c>
      <c r="O15" s="2">
        <v>0</v>
      </c>
      <c r="P15" s="5">
        <f>+IF(ISERROR(M15+N15-O15),"NA",M15+N15-O15)</f>
        <v>1</v>
      </c>
      <c r="Q15" s="5">
        <f>+IF(ISERROR(ROUNDUP((I15+(N15*J15)-(O15*J15))*K15/J15,0)),"NA",ROUNDUP((I15+(N15*J15)-(O15*J15))*K15/J15,0))</f>
        <v>0</v>
      </c>
      <c r="R15" s="5">
        <f>+IF(ISERROR(P15*K15),"NA",P15*K15)</f>
        <v>0</v>
      </c>
    </row>
    <row r="16">
      <c r="A16" s="2" t="s">
        <v>104</v>
      </c>
      <c r="B16" s="2" t="s">
        <v>105</v>
      </c>
      <c r="C16" s="2"/>
      <c r="D16" s="2" t="s">
        <v>7</v>
      </c>
      <c r="E16" s="6">
        <v>1</v>
      </c>
      <c r="F16" s="5">
        <f>+IF(ISERROR((D6*MPHideData!D7)+(E6*MPHideData!E7)+(F6*MPHideData!F7)+(G6*MPHideData!G7)+(H6*MPHideData!H7)+(I6*0)),"NA",(D6*MPHideData!D7)+(E6*MPHideData!E7)+(F6*MPHideData!F7)+(G6*MPHideData!G7)+(H6*MPHideData!H7)+(I6*0))</f>
        <v>64</v>
      </c>
      <c r="G16" s="5">
        <f>+IF(ISERROR((D7*MPHideData!D77)+(E7*MPHideData!E77)+(F7*MPHideData!F77)+(G7*MPHideData!G77)+(H7*MPHideData!H77)+(I7*0)),"NA",(D7*MPHideData!D77)+(E7*MPHideData!E77)+(F7*MPHideData!F77)+(G7*MPHideData!G77)+(H7*MPHideData!H77)+(I7*0))</f>
        <v>0</v>
      </c>
      <c r="H16" s="5">
        <f>+IF(ISERROR(SUM(F16:G16)),"NA",SUM(F16:G16))</f>
        <v>64</v>
      </c>
      <c r="I16" s="5">
        <f>+IF(ISERROR(H16/E16),"NA",H16/E16)</f>
        <v>64</v>
      </c>
      <c r="J16" s="5">
        <v>1000</v>
      </c>
      <c r="K16" s="5">
        <v>0</v>
      </c>
      <c r="L16" s="2" t="s">
        <v>97</v>
      </c>
      <c r="M16" s="5">
        <f>+IF(ISERROR(ROUNDUP(I16/J16,0)),"NA",ROUNDUP(I16/J16,0))</f>
        <v>1</v>
      </c>
      <c r="N16" s="2">
        <v>0</v>
      </c>
      <c r="O16" s="2">
        <v>0</v>
      </c>
      <c r="P16" s="5">
        <f>+IF(ISERROR(M16+N16-O16),"NA",M16+N16-O16)</f>
        <v>1</v>
      </c>
      <c r="Q16" s="5">
        <f>+IF(ISERROR(ROUNDUP((I16+(N16*J16)-(O16*J16))*K16/J16,0)),"NA",ROUNDUP((I16+(N16*J16)-(O16*J16))*K16/J16,0))</f>
        <v>0</v>
      </c>
      <c r="R16" s="5">
        <f>+IF(ISERROR(P16*K16),"NA",P16*K16)</f>
        <v>0</v>
      </c>
    </row>
    <row r="17">
      <c r="A17" s="2" t="s">
        <v>106</v>
      </c>
      <c r="B17" s="2" t="s">
        <v>99</v>
      </c>
      <c r="C17" s="2"/>
      <c r="D17" s="2" t="s">
        <v>8</v>
      </c>
      <c r="E17" s="6">
        <v>0.4</v>
      </c>
      <c r="F17" s="5">
        <f>+IF(ISERROR((D6*MPHideData!D8)+(E6*0)+(F6*0)+(G6*0)+(H6*MPHideData!H8)+(I6*0)),"NA",(D6*MPHideData!D8)+(E6*0)+(F6*0)+(G6*0)+(H6*MPHideData!H8)+(I6*0))</f>
        <v>18</v>
      </c>
      <c r="G17" s="5">
        <f>+IF(ISERROR((D7*MPHideData!D78)+(E7*0)+(F7*0)+(G7*0)+(H7*MPHideData!H78)+(I7*0)),"NA",(D7*MPHideData!D78)+(E7*0)+(F7*0)+(G7*0)+(H7*MPHideData!H78)+(I7*0))</f>
        <v>0</v>
      </c>
      <c r="H17" s="5">
        <f>+IF(ISERROR(SUM(F17:G17)),"NA",SUM(F17:G17))</f>
        <v>18</v>
      </c>
      <c r="I17" s="5">
        <f>+IF(ISERROR(H17/E17),"NA",H17/E17)</f>
        <v>45</v>
      </c>
      <c r="J17" s="5">
        <v>1000</v>
      </c>
      <c r="K17" s="5">
        <v>0</v>
      </c>
      <c r="L17" s="2" t="s">
        <v>97</v>
      </c>
      <c r="M17" s="5">
        <f>+IF(ISERROR(ROUNDUP(I17/J17,0)),"NA",ROUNDUP(I17/J17,0))</f>
        <v>1</v>
      </c>
      <c r="N17" s="2">
        <v>0</v>
      </c>
      <c r="O17" s="2">
        <v>0</v>
      </c>
      <c r="P17" s="5">
        <f>+IF(ISERROR(M17+N17-O17),"NA",M17+N17-O17)</f>
        <v>1</v>
      </c>
      <c r="Q17" s="5">
        <f>+IF(ISERROR(ROUNDUP((I17+(N17*J17)-(O17*J17))*K17/J17,0)),"NA",ROUNDUP((I17+(N17*J17)-(O17*J17))*K17/J17,0))</f>
        <v>0</v>
      </c>
      <c r="R17" s="5">
        <f>+IF(ISERROR(P17*K17),"NA",P17*K17)</f>
        <v>0</v>
      </c>
    </row>
    <row r="18">
      <c r="A18" s="2" t="s">
        <v>107</v>
      </c>
      <c r="B18" s="2" t="s">
        <v>99</v>
      </c>
      <c r="C18" s="2"/>
      <c r="D18" s="2" t="s">
        <v>9</v>
      </c>
      <c r="E18" s="6">
        <v>0.65</v>
      </c>
      <c r="F18" s="5">
        <f>+IF(ISERROR((D6*0)+(E6*0)+(F6*MPHideData!F9)+(G6*0)+(H6*0)+(I6*0)),"NA",(D6*0)+(E6*0)+(F6*MPHideData!F9)+(G6*0)+(H6*0)+(I6*0))</f>
        <v>40</v>
      </c>
      <c r="G18" s="5">
        <f>+IF(ISERROR((D7*0)+(E7*0)+(F7*MPHideData!F79)+(G7*0)+(H7*0)+(I7*0)),"NA",(D7*0)+(E7*0)+(F7*MPHideData!F79)+(G7*0)+(H7*0)+(I7*0))</f>
        <v>0</v>
      </c>
      <c r="H18" s="5">
        <f>+IF(ISERROR(SUM(F18:G18)),"NA",SUM(F18:G18))</f>
        <v>40</v>
      </c>
      <c r="I18" s="5">
        <f>+IF(ISERROR(H18/E18),"NA",H18/E18)</f>
        <v>61.538461538461533</v>
      </c>
      <c r="J18" s="5">
        <v>1000</v>
      </c>
      <c r="K18" s="5">
        <v>0</v>
      </c>
      <c r="L18" s="2" t="s">
        <v>97</v>
      </c>
      <c r="M18" s="5">
        <f>+IF(ISERROR(ROUNDUP(I18/J18,0)),"NA",ROUNDUP(I18/J18,0))</f>
        <v>1</v>
      </c>
      <c r="N18" s="2">
        <v>0</v>
      </c>
      <c r="O18" s="2">
        <v>0</v>
      </c>
      <c r="P18" s="5">
        <f>+IF(ISERROR(M18+N18-O18),"NA",M18+N18-O18)</f>
        <v>1</v>
      </c>
      <c r="Q18" s="5">
        <f>+IF(ISERROR(ROUNDUP((I18+(N18*J18)-(O18*J18))*K18/J18,0)),"NA",ROUNDUP((I18+(N18*J18)-(O18*J18))*K18/J18,0))</f>
        <v>0</v>
      </c>
      <c r="R18" s="5">
        <f>+IF(ISERROR(P18*K18),"NA",P18*K18)</f>
        <v>0</v>
      </c>
    </row>
    <row r="19">
      <c r="A19" s="2" t="s">
        <v>108</v>
      </c>
      <c r="B19" s="2" t="s">
        <v>99</v>
      </c>
      <c r="C19" s="2"/>
      <c r="D19" s="2" t="s">
        <v>9</v>
      </c>
      <c r="E19" s="6">
        <v>1</v>
      </c>
      <c r="F19" s="5">
        <f>+IF(ISERROR((D6*0)+(E6*0)+(F6*0)+(G6*0)+(H6*0)+(I6*MPHideData!I10)),"NA",(D6*0)+(E6*0)+(F6*0)+(G6*0)+(H6*0)+(I6*MPHideData!I10))</f>
        <v>40</v>
      </c>
      <c r="G19" s="5">
        <f>+IF(ISERROR((D7*0)+(E7*0)+(F7*0)+(G7*0)+(H7*0)+(I7*MPHideData!I80)),"NA",(D7*0)+(E7*0)+(F7*0)+(G7*0)+(H7*0)+(I7*MPHideData!I80))</f>
        <v>0</v>
      </c>
      <c r="H19" s="5">
        <f>+IF(ISERROR(SUM(F19:G19)),"NA",SUM(F19:G19))</f>
        <v>40</v>
      </c>
      <c r="I19" s="5">
        <f>+IF(ISERROR(H19/E19),"NA",H19/E19)</f>
        <v>40</v>
      </c>
      <c r="J19" s="5">
        <v>1000</v>
      </c>
      <c r="K19" s="5">
        <v>0</v>
      </c>
      <c r="L19" s="2" t="s">
        <v>97</v>
      </c>
      <c r="M19" s="5">
        <f>+IF(ISERROR(ROUNDUP(I19/J19,0)),"NA",ROUNDUP(I19/J19,0))</f>
        <v>1</v>
      </c>
      <c r="N19" s="2">
        <v>0</v>
      </c>
      <c r="O19" s="2">
        <v>0</v>
      </c>
      <c r="P19" s="5">
        <f>+IF(ISERROR(M19+N19-O19),"NA",M19+N19-O19)</f>
        <v>1</v>
      </c>
      <c r="Q19" s="5">
        <f>+IF(ISERROR(ROUNDUP((I19+(N19*J19)-(O19*J19))*K19/J19,0)),"NA",ROUNDUP((I19+(N19*J19)-(O19*J19))*K19/J19,0))</f>
        <v>0</v>
      </c>
      <c r="R19" s="5">
        <f>+IF(ISERROR(P19*K19),"NA",P19*K19)</f>
        <v>0</v>
      </c>
    </row>
    <row r="20">
      <c r="A20" s="2" t="s">
        <v>109</v>
      </c>
      <c r="B20" s="2" t="s">
        <v>101</v>
      </c>
      <c r="C20" s="2"/>
      <c r="D20" s="2" t="s">
        <v>10</v>
      </c>
      <c r="E20" s="6">
        <v>1</v>
      </c>
      <c r="F20" s="5">
        <f>+IF(ISERROR((D6*0)+(E6*0)+(F6*0)+(G6*MPHideData!G11)+(H6*MPHideData!H11)+(I6*0)),"NA",(D6*0)+(E6*0)+(F6*0)+(G6*MPHideData!G11)+(H6*MPHideData!H11)+(I6*0))</f>
        <v>30</v>
      </c>
      <c r="G20" s="5">
        <f>+IF(ISERROR((D7*0)+(E7*0)+(F7*0)+(G7*MPHideData!G81)+(H7*MPHideData!H81)+(I7*0)),"NA",(D7*0)+(E7*0)+(F7*0)+(G7*MPHideData!G81)+(H7*MPHideData!H81)+(I7*0))</f>
        <v>0</v>
      </c>
      <c r="H20" s="5">
        <f>+IF(ISERROR(SUM(F20:G20)),"NA",SUM(F20:G20))</f>
        <v>30</v>
      </c>
      <c r="I20" s="5">
        <f>+IF(ISERROR(H20/E20),"NA",H20/E20)</f>
        <v>30</v>
      </c>
      <c r="J20" s="5">
        <v>1000</v>
      </c>
      <c r="K20" s="5">
        <v>0</v>
      </c>
      <c r="L20" s="2" t="s">
        <v>97</v>
      </c>
      <c r="M20" s="5">
        <f>+IF(ISERROR(ROUNDUP(I20/J20,0)),"NA",ROUNDUP(I20/J20,0))</f>
        <v>1</v>
      </c>
      <c r="N20" s="2">
        <v>0</v>
      </c>
      <c r="O20" s="2">
        <v>0</v>
      </c>
      <c r="P20" s="5">
        <f>+IF(ISERROR(M20+N20-O20),"NA",M20+N20-O20)</f>
        <v>1</v>
      </c>
      <c r="Q20" s="5">
        <f>+IF(ISERROR(ROUNDUP((I20+(N20*J20)-(O20*J20))*K20/J20,0)),"NA",ROUNDUP((I20+(N20*J20)-(O20*J20))*K20/J20,0))</f>
        <v>0</v>
      </c>
      <c r="R20" s="5">
        <f>+IF(ISERROR(P20*K20),"NA",P20*K20)</f>
        <v>0</v>
      </c>
    </row>
    <row r="21">
      <c r="A21" s="2" t="s">
        <v>110</v>
      </c>
      <c r="B21" s="2" t="s">
        <v>111</v>
      </c>
      <c r="C21" s="2"/>
      <c r="D21" s="2" t="s">
        <v>11</v>
      </c>
      <c r="E21" s="6">
        <v>1</v>
      </c>
      <c r="F21" s="5">
        <f>+IF(ISERROR((D6*MPHideData!D12)+(E6*MPHideData!E12)+(F6*MPHideData!F12)+(G6*0)+(H6*MPHideData!H12)+(I6*MPHideData!I12)),"NA",(D6*MPHideData!D12)+(E6*MPHideData!E12)+(F6*MPHideData!F12)+(G6*0)+(H6*MPHideData!H12)+(I6*MPHideData!I12))</f>
        <v>179</v>
      </c>
      <c r="G21" s="5">
        <f>+IF(ISERROR((D7*MPHideData!D82)+(E7*MPHideData!E82)+(F7*MPHideData!F82)+(G7*0)+(H7*MPHideData!H82)+(I7*MPHideData!I82)),"NA",(D7*MPHideData!D82)+(E7*MPHideData!E82)+(F7*MPHideData!F82)+(G7*0)+(H7*MPHideData!H82)+(I7*MPHideData!I82))</f>
        <v>0</v>
      </c>
      <c r="H21" s="5">
        <f>+IF(ISERROR(SUM(F21:G21)),"NA",SUM(F21:G21))</f>
        <v>179</v>
      </c>
      <c r="I21" s="5">
        <f>+IF(ISERROR(H21/E21),"NA",H21/E21)</f>
        <v>179</v>
      </c>
      <c r="J21" s="5">
        <v>1000</v>
      </c>
      <c r="K21" s="5">
        <v>0</v>
      </c>
      <c r="L21" s="2" t="s">
        <v>97</v>
      </c>
      <c r="M21" s="5">
        <f>+IF(ISERROR(ROUNDUP(I21/J21,0)),"NA",ROUNDUP(I21/J21,0))</f>
        <v>1</v>
      </c>
      <c r="N21" s="2">
        <v>0</v>
      </c>
      <c r="O21" s="2">
        <v>0</v>
      </c>
      <c r="P21" s="5">
        <f>+IF(ISERROR(M21+N21-O21),"NA",M21+N21-O21)</f>
        <v>1</v>
      </c>
      <c r="Q21" s="5">
        <f>+IF(ISERROR(ROUNDUP((I21+(N21*J21)-(O21*J21))*K21/J21,0)),"NA",ROUNDUP((I21+(N21*J21)-(O21*J21))*K21/J21,0))</f>
        <v>0</v>
      </c>
      <c r="R21" s="5">
        <f>+IF(ISERROR(P21*K21),"NA",P21*K21)</f>
        <v>0</v>
      </c>
    </row>
    <row r="22">
      <c r="A22" s="2" t="s">
        <v>112</v>
      </c>
      <c r="B22" s="2" t="s">
        <v>105</v>
      </c>
      <c r="C22" s="2"/>
      <c r="D22" s="2" t="s">
        <v>12</v>
      </c>
      <c r="E22" s="6">
        <v>0.85</v>
      </c>
      <c r="F22" s="5">
        <f>+IF(ISERROR((D6*0)+(E6*0)+(F6*MPHideData!F13)+(G6*0)+(H6*0)+(I6*0)),"NA",(D6*0)+(E6*0)+(F6*MPHideData!F13)+(G6*0)+(H6*0)+(I6*0))</f>
        <v>100</v>
      </c>
      <c r="G22" s="5">
        <f>+IF(ISERROR((D7*0)+(E7*0)+(F7*MPHideData!F83)+(G7*0)+(H7*0)+(I7*0)),"NA",(D7*0)+(E7*0)+(F7*MPHideData!F83)+(G7*0)+(H7*0)+(I7*0))</f>
        <v>0</v>
      </c>
      <c r="H22" s="5">
        <f>+IF(ISERROR(SUM(F22:G22)),"NA",SUM(F22:G22))</f>
        <v>100</v>
      </c>
      <c r="I22" s="5">
        <f>+IF(ISERROR(H22/E22),"NA",H22/E22)</f>
        <v>117.64705882352942</v>
      </c>
      <c r="J22" s="5">
        <v>1000</v>
      </c>
      <c r="K22" s="5">
        <v>0</v>
      </c>
      <c r="L22" s="2" t="s">
        <v>97</v>
      </c>
      <c r="M22" s="5">
        <f>+IF(ISERROR(ROUNDUP(I22/J22,0)),"NA",ROUNDUP(I22/J22,0))</f>
        <v>1</v>
      </c>
      <c r="N22" s="2">
        <v>0</v>
      </c>
      <c r="O22" s="2">
        <v>0</v>
      </c>
      <c r="P22" s="5">
        <f>+IF(ISERROR(M22+N22-O22),"NA",M22+N22-O22)</f>
        <v>1</v>
      </c>
      <c r="Q22" s="5">
        <f>+IF(ISERROR(ROUNDUP((I22+(N22*J22)-(O22*J22))*K22/J22,0)),"NA",ROUNDUP((I22+(N22*J22)-(O22*J22))*K22/J22,0))</f>
        <v>0</v>
      </c>
      <c r="R22" s="5">
        <f>+IF(ISERROR(P22*K22),"NA",P22*K22)</f>
        <v>0</v>
      </c>
    </row>
    <row r="23">
      <c r="A23" s="2" t="s">
        <v>113</v>
      </c>
      <c r="B23" s="2" t="s">
        <v>114</v>
      </c>
      <c r="C23" s="2"/>
      <c r="D23" s="2" t="s">
        <v>13</v>
      </c>
      <c r="E23" s="6">
        <v>1</v>
      </c>
      <c r="F23" s="5">
        <f>+IF(ISERROR((D6*MPHideData!D14)+(E6*0)+(F6*0)+(G6*0)+(H6*0)+(I6*0)),"NA",(D6*MPHideData!D14)+(E6*0)+(F6*0)+(G6*0)+(H6*0)+(I6*0))</f>
        <v>15</v>
      </c>
      <c r="G23" s="5">
        <f>+IF(ISERROR((D7*MPHideData!D84)+(E7*0)+(F7*0)+(G7*0)+(H7*0)+(I7*0)),"NA",(D7*MPHideData!D84)+(E7*0)+(F7*0)+(G7*0)+(H7*0)+(I7*0))</f>
        <v>0</v>
      </c>
      <c r="H23" s="5">
        <f>+IF(ISERROR(SUM(F23:G23)),"NA",SUM(F23:G23))</f>
        <v>15</v>
      </c>
      <c r="I23" s="5">
        <f>+IF(ISERROR(H23/E23),"NA",H23/E23)</f>
        <v>15</v>
      </c>
      <c r="J23" s="5">
        <v>1000</v>
      </c>
      <c r="K23" s="5">
        <v>0</v>
      </c>
      <c r="L23" s="2" t="s">
        <v>97</v>
      </c>
      <c r="M23" s="5">
        <f>+IF(ISERROR(ROUNDUP(I23/J23,0)),"NA",ROUNDUP(I23/J23,0))</f>
        <v>1</v>
      </c>
      <c r="N23" s="2">
        <v>0</v>
      </c>
      <c r="O23" s="2">
        <v>0</v>
      </c>
      <c r="P23" s="5">
        <f>+IF(ISERROR(M23+N23-O23),"NA",M23+N23-O23)</f>
        <v>1</v>
      </c>
      <c r="Q23" s="5">
        <f>+IF(ISERROR(ROUNDUP((I23+(N23*J23)-(O23*J23))*K23/J23,0)),"NA",ROUNDUP((I23+(N23*J23)-(O23*J23))*K23/J23,0))</f>
        <v>0</v>
      </c>
      <c r="R23" s="5">
        <f>+IF(ISERROR(P23*K23),"NA",P23*K23)</f>
        <v>0</v>
      </c>
    </row>
    <row r="24">
      <c r="A24" s="2" t="s">
        <v>115</v>
      </c>
      <c r="B24" s="2" t="s">
        <v>105</v>
      </c>
      <c r="C24" s="2"/>
      <c r="D24" s="2" t="s">
        <v>14</v>
      </c>
      <c r="E24" s="6">
        <v>0.5</v>
      </c>
      <c r="F24" s="5">
        <f>+IF(ISERROR((D6*0)+(E6*0)+(F6*0)+(G6*MPHideData!G15)+(H6*0)+(I6*0)),"NA",(D6*0)+(E6*0)+(F6*0)+(G6*MPHideData!G15)+(H6*0)+(I6*0))</f>
        <v>90</v>
      </c>
      <c r="G24" s="5">
        <f>+IF(ISERROR((D7*0)+(E7*0)+(F7*0)+(G7*MPHideData!G85)+(H7*0)+(I7*0)),"NA",(D7*0)+(E7*0)+(F7*0)+(G7*MPHideData!G85)+(H7*0)+(I7*0))</f>
        <v>0</v>
      </c>
      <c r="H24" s="5">
        <f>+IF(ISERROR(SUM(F24:G24)),"NA",SUM(F24:G24))</f>
        <v>90</v>
      </c>
      <c r="I24" s="5">
        <f>+IF(ISERROR(H24/E24),"NA",H24/E24)</f>
        <v>180</v>
      </c>
      <c r="J24" s="5">
        <v>1000</v>
      </c>
      <c r="K24" s="5">
        <v>0</v>
      </c>
      <c r="L24" s="2" t="s">
        <v>97</v>
      </c>
      <c r="M24" s="5">
        <f>+IF(ISERROR(ROUNDUP(I24/J24,0)),"NA",ROUNDUP(I24/J24,0))</f>
        <v>1</v>
      </c>
      <c r="N24" s="2">
        <v>0</v>
      </c>
      <c r="O24" s="2">
        <v>0</v>
      </c>
      <c r="P24" s="5">
        <f>+IF(ISERROR(M24+N24-O24),"NA",M24+N24-O24)</f>
        <v>1</v>
      </c>
      <c r="Q24" s="5">
        <f>+IF(ISERROR(ROUNDUP((I24+(N24*J24)-(O24*J24))*K24/J24,0)),"NA",ROUNDUP((I24+(N24*J24)-(O24*J24))*K24/J24,0))</f>
        <v>0</v>
      </c>
      <c r="R24" s="5">
        <f>+IF(ISERROR(P24*K24),"NA",P24*K24)</f>
        <v>0</v>
      </c>
    </row>
    <row r="25">
      <c r="A25" s="2" t="s">
        <v>116</v>
      </c>
      <c r="B25" s="2" t="s">
        <v>117</v>
      </c>
      <c r="C25" s="2"/>
      <c r="D25" s="2" t="s">
        <v>15</v>
      </c>
      <c r="E25" s="6">
        <v>1</v>
      </c>
      <c r="F25" s="5">
        <f>+IF(ISERROR((D6*0)+(E6*MPHideData!E16)+(F6*MPHideData!F16)+(G6*MPHideData!G16)+(H6*MPHideData!H16)+(I6*0)),"NA",(D6*0)+(E6*MPHideData!E16)+(F6*MPHideData!F16)+(G6*MPHideData!G16)+(H6*MPHideData!H16)+(I6*0))</f>
        <v>44</v>
      </c>
      <c r="G25" s="5">
        <f>+IF(ISERROR((D7*0)+(E7*MPHideData!E86)+(F7*MPHideData!F86)+(G7*MPHideData!G86)+(H7*MPHideData!H86)+(I7*0)),"NA",(D7*0)+(E7*MPHideData!E86)+(F7*MPHideData!F86)+(G7*MPHideData!G86)+(H7*MPHideData!H86)+(I7*0))</f>
        <v>0</v>
      </c>
      <c r="H25" s="5">
        <f>+IF(ISERROR(SUM(F25:G25)),"NA",SUM(F25:G25))</f>
        <v>44</v>
      </c>
      <c r="I25" s="5">
        <f>+IF(ISERROR(H25/E25),"NA",H25/E25)</f>
        <v>44</v>
      </c>
      <c r="J25" s="5">
        <v>1000</v>
      </c>
      <c r="K25" s="5">
        <v>0</v>
      </c>
      <c r="L25" s="2" t="s">
        <v>97</v>
      </c>
      <c r="M25" s="5">
        <f>+IF(ISERROR(ROUNDUP(I25/J25,0)),"NA",ROUNDUP(I25/J25,0))</f>
        <v>1</v>
      </c>
      <c r="N25" s="2">
        <v>0</v>
      </c>
      <c r="O25" s="2">
        <v>0</v>
      </c>
      <c r="P25" s="5">
        <f>+IF(ISERROR(M25+N25-O25),"NA",M25+N25-O25)</f>
        <v>1</v>
      </c>
      <c r="Q25" s="5">
        <f>+IF(ISERROR(ROUNDUP((I25+(N25*J25)-(O25*J25))*K25/J25,0)),"NA",ROUNDUP((I25+(N25*J25)-(O25*J25))*K25/J25,0))</f>
        <v>0</v>
      </c>
      <c r="R25" s="5">
        <f>+IF(ISERROR(P25*K25),"NA",P25*K25)</f>
        <v>0</v>
      </c>
    </row>
    <row r="26">
      <c r="A26" s="2" t="s">
        <v>118</v>
      </c>
      <c r="B26" s="2" t="s">
        <v>99</v>
      </c>
      <c r="C26" s="2"/>
      <c r="D26" s="2" t="s">
        <v>16</v>
      </c>
      <c r="E26" s="6">
        <v>0.9</v>
      </c>
      <c r="F26" s="5">
        <f>+IF(ISERROR((D6*0)+(E6*MPHideData!E17)+(F6*0)+(G6*0)+(H6*0)+(I6*0)),"NA",(D6*0)+(E6*MPHideData!E17)+(F6*0)+(G6*0)+(H6*0)+(I6*0))</f>
        <v>25</v>
      </c>
      <c r="G26" s="5">
        <f>+IF(ISERROR((D7*0)+(E7*MPHideData!E87)+(F7*0)+(G7*0)+(H7*0)+(I7*0)),"NA",(D7*0)+(E7*MPHideData!E87)+(F7*0)+(G7*0)+(H7*0)+(I7*0))</f>
        <v>0</v>
      </c>
      <c r="H26" s="5">
        <f>+IF(ISERROR(SUM(F26:G26)),"NA",SUM(F26:G26))</f>
        <v>25</v>
      </c>
      <c r="I26" s="5">
        <f>+IF(ISERROR(H26/E26),"NA",H26/E26)</f>
        <v>27.777777777777779</v>
      </c>
      <c r="J26" s="5">
        <v>1000</v>
      </c>
      <c r="K26" s="5">
        <v>0</v>
      </c>
      <c r="L26" s="2" t="s">
        <v>97</v>
      </c>
      <c r="M26" s="5">
        <f>+IF(ISERROR(ROUNDUP(I26/J26,0)),"NA",ROUNDUP(I26/J26,0))</f>
        <v>1</v>
      </c>
      <c r="N26" s="2">
        <v>0</v>
      </c>
      <c r="O26" s="2">
        <v>0</v>
      </c>
      <c r="P26" s="5">
        <f>+IF(ISERROR(M26+N26-O26),"NA",M26+N26-O26)</f>
        <v>1</v>
      </c>
      <c r="Q26" s="5">
        <f>+IF(ISERROR(ROUNDUP((I26+(N26*J26)-(O26*J26))*K26/J26,0)),"NA",ROUNDUP((I26+(N26*J26)-(O26*J26))*K26/J26,0))</f>
        <v>0</v>
      </c>
      <c r="R26" s="5">
        <f>+IF(ISERROR(P26*K26),"NA",P26*K26)</f>
        <v>0</v>
      </c>
    </row>
    <row r="27">
      <c r="A27" s="2" t="s">
        <v>119</v>
      </c>
      <c r="B27" s="2" t="s">
        <v>105</v>
      </c>
      <c r="C27" s="2"/>
      <c r="D27" s="2" t="s">
        <v>17</v>
      </c>
      <c r="E27" s="6">
        <v>1</v>
      </c>
      <c r="F27" s="5">
        <f>+IF(ISERROR((D6*0)+(E6*0)+(F6*MPHideData!F18)+(G6*0)+(H6*0)+(I6*0)),"NA",(D6*0)+(E6*0)+(F6*MPHideData!F18)+(G6*0)+(H6*0)+(I6*0))</f>
        <v>25</v>
      </c>
      <c r="G27" s="5">
        <f>+IF(ISERROR((D7*0)+(E7*0)+(F7*MPHideData!F88)+(G7*0)+(H7*0)+(I7*0)),"NA",(D7*0)+(E7*0)+(F7*MPHideData!F88)+(G7*0)+(H7*0)+(I7*0))</f>
        <v>0</v>
      </c>
      <c r="H27" s="5">
        <f>+IF(ISERROR(SUM(F27:G27)),"NA",SUM(F27:G27))</f>
        <v>25</v>
      </c>
      <c r="I27" s="5">
        <f>+IF(ISERROR(H27/E27),"NA",H27/E27)</f>
        <v>25</v>
      </c>
      <c r="J27" s="5">
        <v>1000</v>
      </c>
      <c r="K27" s="5">
        <v>0</v>
      </c>
      <c r="L27" s="2" t="s">
        <v>97</v>
      </c>
      <c r="M27" s="5">
        <f>+IF(ISERROR(ROUNDUP(I27/J27,0)),"NA",ROUNDUP(I27/J27,0))</f>
        <v>1</v>
      </c>
      <c r="N27" s="2">
        <v>0</v>
      </c>
      <c r="O27" s="2">
        <v>0</v>
      </c>
      <c r="P27" s="5">
        <f>+IF(ISERROR(M27+N27-O27),"NA",M27+N27-O27)</f>
        <v>1</v>
      </c>
      <c r="Q27" s="5">
        <f>+IF(ISERROR(ROUNDUP((I27+(N27*J27)-(O27*J27))*K27/J27,0)),"NA",ROUNDUP((I27+(N27*J27)-(O27*J27))*K27/J27,0))</f>
        <v>0</v>
      </c>
      <c r="R27" s="5">
        <f>+IF(ISERROR(P27*K27),"NA",P27*K27)</f>
        <v>0</v>
      </c>
    </row>
    <row r="28">
      <c r="A28" s="2" t="s">
        <v>120</v>
      </c>
      <c r="B28" s="2" t="s">
        <v>105</v>
      </c>
      <c r="C28" s="2"/>
      <c r="D28" s="2" t="s">
        <v>18</v>
      </c>
      <c r="E28" s="6">
        <v>1</v>
      </c>
      <c r="F28" s="5">
        <f>+IF(ISERROR((D6*MPHideData!D19)+(E6*MPHideData!E19)+(F6*0)+(G6*MPHideData!G19)+(H6*MPHideData!H19)+(I6*MPHideData!I19)),"NA",(D6*MPHideData!D19)+(E6*MPHideData!E19)+(F6*0)+(G6*MPHideData!G19)+(H6*MPHideData!H19)+(I6*MPHideData!I19))</f>
        <v>475</v>
      </c>
      <c r="G28" s="5">
        <f>+IF(ISERROR((D7*MPHideData!D89)+(E7*MPHideData!E89)+(F7*0)+(G7*MPHideData!G89)+(H7*MPHideData!H89)+(I7*MPHideData!I89)),"NA",(D7*MPHideData!D89)+(E7*MPHideData!E89)+(F7*0)+(G7*MPHideData!G89)+(H7*MPHideData!H89)+(I7*MPHideData!I89))</f>
        <v>0</v>
      </c>
      <c r="H28" s="5">
        <f>+IF(ISERROR(SUM(F28:G28)),"NA",SUM(F28:G28))</f>
        <v>475</v>
      </c>
      <c r="I28" s="5">
        <f>+IF(ISERROR(H28/E28),"NA",H28/E28)</f>
        <v>475</v>
      </c>
      <c r="J28" s="5">
        <v>1000</v>
      </c>
      <c r="K28" s="5">
        <v>0</v>
      </c>
      <c r="L28" s="2" t="s">
        <v>97</v>
      </c>
      <c r="M28" s="5">
        <f>+IF(ISERROR(ROUNDUP(I28/J28,0)),"NA",ROUNDUP(I28/J28,0))</f>
        <v>1</v>
      </c>
      <c r="N28" s="2">
        <v>0</v>
      </c>
      <c r="O28" s="2">
        <v>0</v>
      </c>
      <c r="P28" s="5">
        <f>+IF(ISERROR(M28+N28-O28),"NA",M28+N28-O28)</f>
        <v>1</v>
      </c>
      <c r="Q28" s="5">
        <f>+IF(ISERROR(ROUNDUP((I28+(N28*J28)-(O28*J28))*K28/J28,0)),"NA",ROUNDUP((I28+(N28*J28)-(O28*J28))*K28/J28,0))</f>
        <v>0</v>
      </c>
      <c r="R28" s="5">
        <f>+IF(ISERROR(P28*K28),"NA",P28*K28)</f>
        <v>0</v>
      </c>
    </row>
    <row r="29">
      <c r="A29" s="2" t="s">
        <v>121</v>
      </c>
      <c r="B29" s="2" t="s">
        <v>105</v>
      </c>
      <c r="C29" s="2"/>
      <c r="D29" s="2" t="s">
        <v>19</v>
      </c>
      <c r="E29" s="6">
        <v>1</v>
      </c>
      <c r="F29" s="5">
        <f>+IF(ISERROR((D6*MPHideData!D20)+(E6*0)+(F6*MPHideData!F20)+(G6*0)+(H6*0)+(I6*0)),"NA",(D6*MPHideData!D20)+(E6*0)+(F6*MPHideData!F20)+(G6*0)+(H6*0)+(I6*0))</f>
        <v>110</v>
      </c>
      <c r="G29" s="5">
        <f>+IF(ISERROR((D7*MPHideData!D90)+(E7*0)+(F7*MPHideData!F90)+(G7*0)+(H7*0)+(I7*0)),"NA",(D7*MPHideData!D90)+(E7*0)+(F7*MPHideData!F90)+(G7*0)+(H7*0)+(I7*0))</f>
        <v>0</v>
      </c>
      <c r="H29" s="5">
        <f>+IF(ISERROR(SUM(F29:G29)),"NA",SUM(F29:G29))</f>
        <v>110</v>
      </c>
      <c r="I29" s="5">
        <f>+IF(ISERROR(H29/E29),"NA",H29/E29)</f>
        <v>110</v>
      </c>
      <c r="J29" s="5">
        <v>1000</v>
      </c>
      <c r="K29" s="5">
        <v>0</v>
      </c>
      <c r="L29" s="2" t="s">
        <v>97</v>
      </c>
      <c r="M29" s="5">
        <f>+IF(ISERROR(ROUNDUP(I29/J29,0)),"NA",ROUNDUP(I29/J29,0))</f>
        <v>1</v>
      </c>
      <c r="N29" s="2">
        <v>0</v>
      </c>
      <c r="O29" s="2">
        <v>0</v>
      </c>
      <c r="P29" s="5">
        <f>+IF(ISERROR(M29+N29-O29),"NA",M29+N29-O29)</f>
        <v>1</v>
      </c>
      <c r="Q29" s="5">
        <f>+IF(ISERROR(ROUNDUP((I29+(N29*J29)-(O29*J29))*K29/J29,0)),"NA",ROUNDUP((I29+(N29*J29)-(O29*J29))*K29/J29,0))</f>
        <v>0</v>
      </c>
      <c r="R29" s="5">
        <f>+IF(ISERROR(P29*K29),"NA",P29*K29)</f>
        <v>0</v>
      </c>
    </row>
    <row r="30">
      <c r="A30" s="2" t="s">
        <v>122</v>
      </c>
      <c r="B30" s="2" t="s">
        <v>101</v>
      </c>
      <c r="C30" s="2"/>
      <c r="D30" s="2" t="s">
        <v>20</v>
      </c>
      <c r="E30" s="6">
        <v>1</v>
      </c>
      <c r="F30" s="5">
        <f>+IF(ISERROR((D6*0)+(E6*0)+(F6*0)+(G6*MPHideData!G21)+(H6*MPHideData!H21)+(I6*0)),"NA",(D6*0)+(E6*0)+(F6*0)+(G6*MPHideData!G21)+(H6*MPHideData!H21)+(I6*0))</f>
        <v>35</v>
      </c>
      <c r="G30" s="5">
        <f>+IF(ISERROR((D7*0)+(E7*0)+(F7*0)+(G7*MPHideData!G91)+(H7*MPHideData!H91)+(I7*0)),"NA",(D7*0)+(E7*0)+(F7*0)+(G7*MPHideData!G91)+(H7*MPHideData!H91)+(I7*0))</f>
        <v>0</v>
      </c>
      <c r="H30" s="5">
        <f>+IF(ISERROR(SUM(F30:G30)),"NA",SUM(F30:G30))</f>
        <v>35</v>
      </c>
      <c r="I30" s="5">
        <f>+IF(ISERROR(H30/E30),"NA",H30/E30)</f>
        <v>35</v>
      </c>
      <c r="J30" s="5">
        <v>1000</v>
      </c>
      <c r="K30" s="5">
        <v>0</v>
      </c>
      <c r="L30" s="2" t="s">
        <v>97</v>
      </c>
      <c r="M30" s="5">
        <f>+IF(ISERROR(ROUNDUP(I30/J30,0)),"NA",ROUNDUP(I30/J30,0))</f>
        <v>1</v>
      </c>
      <c r="N30" s="2">
        <v>0</v>
      </c>
      <c r="O30" s="2">
        <v>0</v>
      </c>
      <c r="P30" s="5">
        <f>+IF(ISERROR(M30+N30-O30),"NA",M30+N30-O30)</f>
        <v>1</v>
      </c>
      <c r="Q30" s="5">
        <f>+IF(ISERROR(ROUNDUP((I30+(N30*J30)-(O30*J30))*K30/J30,0)),"NA",ROUNDUP((I30+(N30*J30)-(O30*J30))*K30/J30,0))</f>
        <v>0</v>
      </c>
      <c r="R30" s="5">
        <f>+IF(ISERROR(P30*K30),"NA",P30*K30)</f>
        <v>0</v>
      </c>
    </row>
    <row r="31">
      <c r="A31" s="2" t="s">
        <v>123</v>
      </c>
      <c r="B31" s="2" t="s">
        <v>99</v>
      </c>
      <c r="C31" s="2"/>
      <c r="D31" s="2" t="s">
        <v>21</v>
      </c>
      <c r="E31" s="6">
        <v>0.95</v>
      </c>
      <c r="F31" s="5">
        <f>+IF(ISERROR((D6*MPHideData!D22)+(E6*MPHideData!E22)+(F6*MPHideData!F22)+(G6*MPHideData!G22)+(H6*MPHideData!H22)+(I6*0)),"NA",(D6*MPHideData!D22)+(E6*MPHideData!E22)+(F6*MPHideData!F22)+(G6*MPHideData!G22)+(H6*MPHideData!H22)+(I6*0))</f>
        <v>79</v>
      </c>
      <c r="G31" s="5">
        <f>+IF(ISERROR((D7*MPHideData!D92)+(E7*MPHideData!E92)+(F7*MPHideData!F92)+(G7*MPHideData!G92)+(H7*MPHideData!H92)+(I7*0)),"NA",(D7*MPHideData!D92)+(E7*MPHideData!E92)+(F7*MPHideData!F92)+(G7*MPHideData!G92)+(H7*MPHideData!H92)+(I7*0))</f>
        <v>0</v>
      </c>
      <c r="H31" s="5">
        <f>+IF(ISERROR(SUM(F31:G31)),"NA",SUM(F31:G31))</f>
        <v>79</v>
      </c>
      <c r="I31" s="5">
        <f>+IF(ISERROR(H31/E31),"NA",H31/E31)</f>
        <v>83.15789473684211</v>
      </c>
      <c r="J31" s="5">
        <v>1000</v>
      </c>
      <c r="K31" s="5">
        <v>0</v>
      </c>
      <c r="L31" s="2" t="s">
        <v>97</v>
      </c>
      <c r="M31" s="5">
        <f>+IF(ISERROR(ROUNDUP(I31/J31,0)),"NA",ROUNDUP(I31/J31,0))</f>
        <v>1</v>
      </c>
      <c r="N31" s="2">
        <v>0</v>
      </c>
      <c r="O31" s="2">
        <v>0</v>
      </c>
      <c r="P31" s="5">
        <f>+IF(ISERROR(M31+N31-O31),"NA",M31+N31-O31)</f>
        <v>1</v>
      </c>
      <c r="Q31" s="5">
        <f>+IF(ISERROR(ROUNDUP((I31+(N31*J31)-(O31*J31))*K31/J31,0)),"NA",ROUNDUP((I31+(N31*J31)-(O31*J31))*K31/J31,0))</f>
        <v>0</v>
      </c>
      <c r="R31" s="5">
        <f>+IF(ISERROR(P31*K31),"NA",P31*K31)</f>
        <v>0</v>
      </c>
    </row>
    <row r="32">
      <c r="A32" s="2" t="s">
        <v>124</v>
      </c>
      <c r="B32" s="2" t="s">
        <v>99</v>
      </c>
      <c r="C32" s="2"/>
      <c r="D32" s="2" t="s">
        <v>22</v>
      </c>
      <c r="E32" s="6">
        <v>0.4</v>
      </c>
      <c r="F32" s="5">
        <f>+IF(ISERROR((D6*MPHideData!D23)+(E6*MPHideData!E23)+(F6*MPHideData!F23)+(G6*MPHideData!G23)+(H6*MPHideData!H23)+(I6*MPHideData!I23)),"NA",(D6*MPHideData!D23)+(E6*MPHideData!E23)+(F6*MPHideData!F23)+(G6*MPHideData!G23)+(H6*MPHideData!H23)+(I6*MPHideData!I23))</f>
        <v>74</v>
      </c>
      <c r="G32" s="5">
        <f>+IF(ISERROR((D7*MPHideData!D93)+(E7*MPHideData!E93)+(F7*MPHideData!F93)+(G7*MPHideData!G93)+(H7*MPHideData!H93)+(I7*MPHideData!I93)),"NA",(D7*MPHideData!D93)+(E7*MPHideData!E93)+(F7*MPHideData!F93)+(G7*MPHideData!G93)+(H7*MPHideData!H93)+(I7*MPHideData!I93))</f>
        <v>0</v>
      </c>
      <c r="H32" s="5">
        <f>+IF(ISERROR(SUM(F32:G32)),"NA",SUM(F32:G32))</f>
        <v>74</v>
      </c>
      <c r="I32" s="5">
        <f>+IF(ISERROR(H32/E32),"NA",H32/E32)</f>
        <v>185</v>
      </c>
      <c r="J32" s="5">
        <v>1000</v>
      </c>
      <c r="K32" s="5">
        <v>0</v>
      </c>
      <c r="L32" s="2" t="s">
        <v>97</v>
      </c>
      <c r="M32" s="5">
        <f>+IF(ISERROR(ROUNDUP(I32/J32,0)),"NA",ROUNDUP(I32/J32,0))</f>
        <v>1</v>
      </c>
      <c r="N32" s="2">
        <v>0</v>
      </c>
      <c r="O32" s="2">
        <v>0</v>
      </c>
      <c r="P32" s="5">
        <f>+IF(ISERROR(M32+N32-O32),"NA",M32+N32-O32)</f>
        <v>1</v>
      </c>
      <c r="Q32" s="5">
        <f>+IF(ISERROR(ROUNDUP((I32+(N32*J32)-(O32*J32))*K32/J32,0)),"NA",ROUNDUP((I32+(N32*J32)-(O32*J32))*K32/J32,0))</f>
        <v>0</v>
      </c>
      <c r="R32" s="5">
        <f>+IF(ISERROR(P32*K32),"NA",P32*K32)</f>
        <v>0</v>
      </c>
    </row>
    <row r="33">
      <c r="A33" s="2" t="s">
        <v>125</v>
      </c>
      <c r="B33" s="2" t="s">
        <v>99</v>
      </c>
      <c r="C33" s="2"/>
      <c r="D33" s="2" t="s">
        <v>23</v>
      </c>
      <c r="E33" s="6">
        <v>0.8</v>
      </c>
      <c r="F33" s="5">
        <f>+IF(ISERROR((D6*0)+(E6*0)+(F6*MPHideData!F24)+(G6*0)+(H6*0)+(I6*0)),"NA",(D6*0)+(E6*0)+(F6*MPHideData!F24)+(G6*0)+(H6*0)+(I6*0))</f>
        <v>70</v>
      </c>
      <c r="G33" s="5">
        <f>+IF(ISERROR((D7*0)+(E7*0)+(F7*MPHideData!F94)+(G7*0)+(H7*0)+(I7*0)),"NA",(D7*0)+(E7*0)+(F7*MPHideData!F94)+(G7*0)+(H7*0)+(I7*0))</f>
        <v>0</v>
      </c>
      <c r="H33" s="5">
        <f>+IF(ISERROR(SUM(F33:G33)),"NA",SUM(F33:G33))</f>
        <v>70</v>
      </c>
      <c r="I33" s="5">
        <f>+IF(ISERROR(H33/E33),"NA",H33/E33)</f>
        <v>87.5</v>
      </c>
      <c r="J33" s="5">
        <v>1000</v>
      </c>
      <c r="K33" s="5">
        <v>0</v>
      </c>
      <c r="L33" s="2" t="s">
        <v>97</v>
      </c>
      <c r="M33" s="5">
        <f>+IF(ISERROR(ROUNDUP(I33/J33,0)),"NA",ROUNDUP(I33/J33,0))</f>
        <v>1</v>
      </c>
      <c r="N33" s="2">
        <v>0</v>
      </c>
      <c r="O33" s="2">
        <v>0</v>
      </c>
      <c r="P33" s="5">
        <f>+IF(ISERROR(M33+N33-O33),"NA",M33+N33-O33)</f>
        <v>1</v>
      </c>
      <c r="Q33" s="5">
        <f>+IF(ISERROR(ROUNDUP((I33+(N33*J33)-(O33*J33))*K33/J33,0)),"NA",ROUNDUP((I33+(N33*J33)-(O33*J33))*K33/J33,0))</f>
        <v>0</v>
      </c>
      <c r="R33" s="5">
        <f>+IF(ISERROR(P33*K33),"NA",P33*K33)</f>
        <v>0</v>
      </c>
    </row>
    <row r="34">
      <c r="A34" s="2" t="s">
        <v>126</v>
      </c>
      <c r="B34" s="2" t="s">
        <v>127</v>
      </c>
      <c r="C34" s="2"/>
      <c r="D34" s="2" t="s">
        <v>24</v>
      </c>
      <c r="E34" s="6">
        <v>1</v>
      </c>
      <c r="F34" s="5">
        <f>+IF(ISERROR((D6*0)+(E6*0)+(F6*0)+(G6*MPHideData!G25)+(H6*MPHideData!H25)+(I6*0)),"NA",(D6*0)+(E6*0)+(F6*0)+(G6*MPHideData!G25)+(H6*MPHideData!H25)+(I6*0))</f>
        <v>75</v>
      </c>
      <c r="G34" s="5">
        <f>+IF(ISERROR((D7*0)+(E7*0)+(F7*0)+(G7*MPHideData!G95)+(H7*MPHideData!H95)+(I7*0)),"NA",(D7*0)+(E7*0)+(F7*0)+(G7*MPHideData!G95)+(H7*MPHideData!H95)+(I7*0))</f>
        <v>0</v>
      </c>
      <c r="H34" s="5">
        <f>+IF(ISERROR(SUM(F34:G34)),"NA",SUM(F34:G34))</f>
        <v>75</v>
      </c>
      <c r="I34" s="5">
        <f>+IF(ISERROR(H34/E34),"NA",H34/E34)</f>
        <v>75</v>
      </c>
      <c r="J34" s="5">
        <v>1000</v>
      </c>
      <c r="K34" s="5">
        <v>0</v>
      </c>
      <c r="L34" s="2" t="s">
        <v>97</v>
      </c>
      <c r="M34" s="5">
        <f>+IF(ISERROR(ROUNDUP(I34/J34,0)),"NA",ROUNDUP(I34/J34,0))</f>
        <v>1</v>
      </c>
      <c r="N34" s="2">
        <v>0</v>
      </c>
      <c r="O34" s="2">
        <v>0</v>
      </c>
      <c r="P34" s="5">
        <f>+IF(ISERROR(M34+N34-O34),"NA",M34+N34-O34)</f>
        <v>1</v>
      </c>
      <c r="Q34" s="5">
        <f>+IF(ISERROR(ROUNDUP((I34+(N34*J34)-(O34*J34))*K34/J34,0)),"NA",ROUNDUP((I34+(N34*J34)-(O34*J34))*K34/J34,0))</f>
        <v>0</v>
      </c>
      <c r="R34" s="5">
        <f>+IF(ISERROR(P34*K34),"NA",P34*K34)</f>
        <v>0</v>
      </c>
    </row>
    <row r="35">
      <c r="A35" s="2" t="s">
        <v>128</v>
      </c>
      <c r="B35" s="2" t="s">
        <v>114</v>
      </c>
      <c r="C35" s="2"/>
      <c r="D35" s="2" t="s">
        <v>25</v>
      </c>
      <c r="E35" s="6">
        <v>0.5</v>
      </c>
      <c r="F35" s="5">
        <f>+IF(ISERROR((D6*0)+(E6*MPHideData!E26)+(F6*MPHideData!F26)+(G6*0)+(H6*0)+(I6*0)),"NA",(D6*0)+(E6*MPHideData!E26)+(F6*MPHideData!F26)+(G6*0)+(H6*0)+(I6*0))</f>
        <v>130</v>
      </c>
      <c r="G35" s="5">
        <f>+IF(ISERROR((D7*0)+(E7*MPHideData!E96)+(F7*MPHideData!F96)+(G7*0)+(H7*0)+(I7*0)),"NA",(D7*0)+(E7*MPHideData!E96)+(F7*MPHideData!F96)+(G7*0)+(H7*0)+(I7*0))</f>
        <v>0</v>
      </c>
      <c r="H35" s="5">
        <f>+IF(ISERROR(SUM(F35:G35)),"NA",SUM(F35:G35))</f>
        <v>130</v>
      </c>
      <c r="I35" s="5">
        <f>+IF(ISERROR(H35/E35),"NA",H35/E35)</f>
        <v>260</v>
      </c>
      <c r="J35" s="5">
        <v>1000</v>
      </c>
      <c r="K35" s="5">
        <v>0</v>
      </c>
      <c r="L35" s="2" t="s">
        <v>97</v>
      </c>
      <c r="M35" s="5">
        <f>+IF(ISERROR(ROUNDUP(I35/J35,0)),"NA",ROUNDUP(I35/J35,0))</f>
        <v>1</v>
      </c>
      <c r="N35" s="2">
        <v>0</v>
      </c>
      <c r="O35" s="2">
        <v>0</v>
      </c>
      <c r="P35" s="5">
        <f>+IF(ISERROR(M35+N35-O35),"NA",M35+N35-O35)</f>
        <v>1</v>
      </c>
      <c r="Q35" s="5">
        <f>+IF(ISERROR(ROUNDUP((I35+(N35*J35)-(O35*J35))*K35/J35,0)),"NA",ROUNDUP((I35+(N35*J35)-(O35*J35))*K35/J35,0))</f>
        <v>0</v>
      </c>
      <c r="R35" s="5">
        <f>+IF(ISERROR(P35*K35),"NA",P35*K35)</f>
        <v>0</v>
      </c>
    </row>
    <row r="36">
      <c r="A36" s="2" t="s">
        <v>129</v>
      </c>
      <c r="B36" s="2" t="s">
        <v>114</v>
      </c>
      <c r="C36" s="2"/>
      <c r="D36" s="2" t="s">
        <v>26</v>
      </c>
      <c r="E36" s="6">
        <v>0.85</v>
      </c>
      <c r="F36" s="5">
        <f>+IF(ISERROR((D6*0)+(E6*0)+(F6*0)+(G6*0)+(H6*MPHideData!H27)+(I6*0)),"NA",(D6*0)+(E6*0)+(F6*0)+(G6*0)+(H6*MPHideData!H27)+(I6*0))</f>
        <v>60</v>
      </c>
      <c r="G36" s="5">
        <f>+IF(ISERROR((D7*0)+(E7*0)+(F7*0)+(G7*0)+(H7*MPHideData!H97)+(I7*0)),"NA",(D7*0)+(E7*0)+(F7*0)+(G7*0)+(H7*MPHideData!H97)+(I7*0))</f>
        <v>0</v>
      </c>
      <c r="H36" s="5">
        <f>+IF(ISERROR(SUM(F36:G36)),"NA",SUM(F36:G36))</f>
        <v>60</v>
      </c>
      <c r="I36" s="5">
        <f>+IF(ISERROR(H36/E36),"NA",H36/E36)</f>
        <v>70.588235294117652</v>
      </c>
      <c r="J36" s="5">
        <v>1000</v>
      </c>
      <c r="K36" s="5">
        <v>0</v>
      </c>
      <c r="L36" s="2" t="s">
        <v>97</v>
      </c>
      <c r="M36" s="5">
        <f>+IF(ISERROR(ROUNDUP(I36/J36,0)),"NA",ROUNDUP(I36/J36,0))</f>
        <v>1</v>
      </c>
      <c r="N36" s="2">
        <v>0</v>
      </c>
      <c r="O36" s="2">
        <v>0</v>
      </c>
      <c r="P36" s="5">
        <f>+IF(ISERROR(M36+N36-O36),"NA",M36+N36-O36)</f>
        <v>1</v>
      </c>
      <c r="Q36" s="5">
        <f>+IF(ISERROR(ROUNDUP((I36+(N36*J36)-(O36*J36))*K36/J36,0)),"NA",ROUNDUP((I36+(N36*J36)-(O36*J36))*K36/J36,0))</f>
        <v>0</v>
      </c>
      <c r="R36" s="5">
        <f>+IF(ISERROR(P36*K36),"NA",P36*K36)</f>
        <v>0</v>
      </c>
    </row>
    <row r="37">
      <c r="A37" s="2" t="s">
        <v>130</v>
      </c>
      <c r="B37" s="2" t="s">
        <v>105</v>
      </c>
      <c r="C37" s="2"/>
      <c r="D37" s="2" t="s">
        <v>27</v>
      </c>
      <c r="E37" s="6">
        <v>1</v>
      </c>
      <c r="F37" s="5">
        <f>+IF(ISERROR((D6*0)+(E6*0)+(F6*MPHideData!F28)+(G6*0)+(H6*0)+(I6*0)),"NA",(D6*0)+(E6*0)+(F6*MPHideData!F28)+(G6*0)+(H6*0)+(I6*0))</f>
        <v>8</v>
      </c>
      <c r="G37" s="5">
        <f>+IF(ISERROR((D7*0)+(E7*0)+(F7*MPHideData!F98)+(G7*0)+(H7*0)+(I7*0)),"NA",(D7*0)+(E7*0)+(F7*MPHideData!F98)+(G7*0)+(H7*0)+(I7*0))</f>
        <v>0</v>
      </c>
      <c r="H37" s="5">
        <f>+IF(ISERROR(SUM(F37:G37)),"NA",SUM(F37:G37))</f>
        <v>8</v>
      </c>
      <c r="I37" s="5">
        <f>+IF(ISERROR(H37/E37),"NA",H37/E37)</f>
        <v>8</v>
      </c>
      <c r="J37" s="5">
        <v>1000</v>
      </c>
      <c r="K37" s="5">
        <v>0</v>
      </c>
      <c r="L37" s="2" t="s">
        <v>97</v>
      </c>
      <c r="M37" s="5">
        <f>+IF(ISERROR(ROUNDUP(I37/J37,0)),"NA",ROUNDUP(I37/J37,0))</f>
        <v>1</v>
      </c>
      <c r="N37" s="2">
        <v>0</v>
      </c>
      <c r="O37" s="2">
        <v>0</v>
      </c>
      <c r="P37" s="5">
        <f>+IF(ISERROR(M37+N37-O37),"NA",M37+N37-O37)</f>
        <v>1</v>
      </c>
      <c r="Q37" s="5">
        <f>+IF(ISERROR(ROUNDUP((I37+(N37*J37)-(O37*J37))*K37/J37,0)),"NA",ROUNDUP((I37+(N37*J37)-(O37*J37))*K37/J37,0))</f>
        <v>0</v>
      </c>
      <c r="R37" s="5">
        <f>+IF(ISERROR(P37*K37),"NA",P37*K37)</f>
        <v>0</v>
      </c>
    </row>
    <row r="38">
      <c r="A38" s="2" t="s">
        <v>131</v>
      </c>
      <c r="B38" s="2" t="s">
        <v>101</v>
      </c>
      <c r="C38" s="2"/>
      <c r="D38" s="2" t="s">
        <v>28</v>
      </c>
      <c r="E38" s="6">
        <v>1</v>
      </c>
      <c r="F38" s="5">
        <f>+IF(ISERROR((D6*0)+(E6*0)+(F6*MPHideData!F29)+(G6*0)+(H6*0)+(I6*0)),"NA",(D6*0)+(E6*0)+(F6*MPHideData!F29)+(G6*0)+(H6*0)+(I6*0))</f>
        <v>60</v>
      </c>
      <c r="G38" s="5">
        <f>+IF(ISERROR((D7*0)+(E7*0)+(F7*MPHideData!F99)+(G7*0)+(H7*0)+(I7*0)),"NA",(D7*0)+(E7*0)+(F7*MPHideData!F99)+(G7*0)+(H7*0)+(I7*0))</f>
        <v>0</v>
      </c>
      <c r="H38" s="5">
        <f>+IF(ISERROR(SUM(F38:G38)),"NA",SUM(F38:G38))</f>
        <v>60</v>
      </c>
      <c r="I38" s="5">
        <f>+IF(ISERROR(H38/E38),"NA",H38/E38)</f>
        <v>60</v>
      </c>
      <c r="J38" s="5">
        <v>1000</v>
      </c>
      <c r="K38" s="5">
        <v>0</v>
      </c>
      <c r="L38" s="2" t="s">
        <v>97</v>
      </c>
      <c r="M38" s="5">
        <f>+IF(ISERROR(ROUNDUP(I38/J38,0)),"NA",ROUNDUP(I38/J38,0))</f>
        <v>1</v>
      </c>
      <c r="N38" s="2">
        <v>0</v>
      </c>
      <c r="O38" s="2">
        <v>0</v>
      </c>
      <c r="P38" s="5">
        <f>+IF(ISERROR(M38+N38-O38),"NA",M38+N38-O38)</f>
        <v>1</v>
      </c>
      <c r="Q38" s="5">
        <f>+IF(ISERROR(ROUNDUP((I38+(N38*J38)-(O38*J38))*K38/J38,0)),"NA",ROUNDUP((I38+(N38*J38)-(O38*J38))*K38/J38,0))</f>
        <v>0</v>
      </c>
      <c r="R38" s="5">
        <f>+IF(ISERROR(P38*K38),"NA",P38*K38)</f>
        <v>0</v>
      </c>
    </row>
    <row r="39">
      <c r="A39" s="2" t="s">
        <v>132</v>
      </c>
      <c r="B39" s="2" t="s">
        <v>99</v>
      </c>
      <c r="C39" s="2"/>
      <c r="D39" s="2" t="s">
        <v>29</v>
      </c>
      <c r="E39" s="6">
        <v>0.6</v>
      </c>
      <c r="F39" s="5">
        <f>+IF(ISERROR((D6*0)+(E6*MPHideData!E30)+(F6*MPHideData!F30)+(G6*MPHideData!G30)+(H6*0)+(I6*MPHideData!I30)),"NA",(D6*0)+(E6*MPHideData!E30)+(F6*MPHideData!F30)+(G6*MPHideData!G30)+(H6*0)+(I6*MPHideData!I30))</f>
        <v>160</v>
      </c>
      <c r="G39" s="5">
        <f>+IF(ISERROR((D7*0)+(E7*MPHideData!E100)+(F7*MPHideData!F100)+(G7*MPHideData!G100)+(H7*0)+(I7*MPHideData!I100)),"NA",(D7*0)+(E7*MPHideData!E100)+(F7*MPHideData!F100)+(G7*MPHideData!G100)+(H7*0)+(I7*MPHideData!I100))</f>
        <v>0</v>
      </c>
      <c r="H39" s="5">
        <f>+IF(ISERROR(SUM(F39:G39)),"NA",SUM(F39:G39))</f>
        <v>160</v>
      </c>
      <c r="I39" s="5">
        <f>+IF(ISERROR(H39/E39),"NA",H39/E39)</f>
        <v>266.66666666666669</v>
      </c>
      <c r="J39" s="5">
        <v>1000</v>
      </c>
      <c r="K39" s="5">
        <v>0</v>
      </c>
      <c r="L39" s="2" t="s">
        <v>97</v>
      </c>
      <c r="M39" s="5">
        <f>+IF(ISERROR(ROUNDUP(I39/J39,0)),"NA",ROUNDUP(I39/J39,0))</f>
        <v>1</v>
      </c>
      <c r="N39" s="2">
        <v>0</v>
      </c>
      <c r="O39" s="2">
        <v>0</v>
      </c>
      <c r="P39" s="5">
        <f>+IF(ISERROR(M39+N39-O39),"NA",M39+N39-O39)</f>
        <v>1</v>
      </c>
      <c r="Q39" s="5">
        <f>+IF(ISERROR(ROUNDUP((I39+(N39*J39)-(O39*J39))*K39/J39,0)),"NA",ROUNDUP((I39+(N39*J39)-(O39*J39))*K39/J39,0))</f>
        <v>0</v>
      </c>
      <c r="R39" s="5">
        <f>+IF(ISERROR(P39*K39),"NA",P39*K39)</f>
        <v>0</v>
      </c>
    </row>
    <row r="40">
      <c r="A40" s="2" t="s">
        <v>133</v>
      </c>
      <c r="B40" s="2" t="s">
        <v>114</v>
      </c>
      <c r="C40" s="2"/>
      <c r="D40" s="2" t="s">
        <v>30</v>
      </c>
      <c r="E40" s="6">
        <v>0.95</v>
      </c>
      <c r="F40" s="5">
        <f>+IF(ISERROR((D6*0)+(E6*MPHideData!E31)+(F6*MPHideData!F31)+(G6*MPHideData!G31)+(H6*MPHideData!H31)+(I6*0)),"NA",(D6*0)+(E6*MPHideData!E31)+(F6*MPHideData!F31)+(G6*MPHideData!G31)+(H6*MPHideData!H31)+(I6*0))</f>
        <v>380</v>
      </c>
      <c r="G40" s="5">
        <f>+IF(ISERROR((D7*0)+(E7*MPHideData!E101)+(F7*MPHideData!F101)+(G7*MPHideData!G101)+(H7*MPHideData!H101)+(I7*0)),"NA",(D7*0)+(E7*MPHideData!E101)+(F7*MPHideData!F101)+(G7*MPHideData!G101)+(H7*MPHideData!H101)+(I7*0))</f>
        <v>0</v>
      </c>
      <c r="H40" s="5">
        <f>+IF(ISERROR(SUM(F40:G40)),"NA",SUM(F40:G40))</f>
        <v>380</v>
      </c>
      <c r="I40" s="5">
        <f>+IF(ISERROR(H40/E40),"NA",H40/E40)</f>
        <v>400</v>
      </c>
      <c r="J40" s="5">
        <v>1000</v>
      </c>
      <c r="K40" s="5">
        <v>0</v>
      </c>
      <c r="L40" s="2" t="s">
        <v>97</v>
      </c>
      <c r="M40" s="5">
        <f>+IF(ISERROR(ROUNDUP(I40/J40,0)),"NA",ROUNDUP(I40/J40,0))</f>
        <v>1</v>
      </c>
      <c r="N40" s="2">
        <v>0</v>
      </c>
      <c r="O40" s="2">
        <v>0</v>
      </c>
      <c r="P40" s="5">
        <f>+IF(ISERROR(M40+N40-O40),"NA",M40+N40-O40)</f>
        <v>1</v>
      </c>
      <c r="Q40" s="5">
        <f>+IF(ISERROR(ROUNDUP((I40+(N40*J40)-(O40*J40))*K40/J40,0)),"NA",ROUNDUP((I40+(N40*J40)-(O40*J40))*K40/J40,0))</f>
        <v>0</v>
      </c>
      <c r="R40" s="5">
        <f>+IF(ISERROR(P40*K40),"NA",P40*K40)</f>
        <v>0</v>
      </c>
    </row>
    <row r="41">
      <c r="A41" s="2" t="s">
        <v>134</v>
      </c>
      <c r="B41" s="2" t="s">
        <v>101</v>
      </c>
      <c r="C41" s="2"/>
      <c r="D41" s="2" t="s">
        <v>31</v>
      </c>
      <c r="E41" s="6">
        <v>1</v>
      </c>
      <c r="F41" s="5">
        <f>+IF(ISERROR((D6*MPHideData!D32)+(E6*0)+(F6*MPHideData!F32)+(G6*MPHideData!G32)+(H6*0)+(I6*MPHideData!I32)),"NA",(D6*MPHideData!D32)+(E6*0)+(F6*MPHideData!F32)+(G6*MPHideData!G32)+(H6*0)+(I6*MPHideData!I32))</f>
        <v>135</v>
      </c>
      <c r="G41" s="5">
        <f>+IF(ISERROR((D7*MPHideData!D102)+(E7*0)+(F7*MPHideData!F102)+(G7*MPHideData!G102)+(H7*0)+(I7*MPHideData!I102)),"NA",(D7*MPHideData!D102)+(E7*0)+(F7*MPHideData!F102)+(G7*MPHideData!G102)+(H7*0)+(I7*MPHideData!I102))</f>
        <v>0</v>
      </c>
      <c r="H41" s="5">
        <f>+IF(ISERROR(SUM(F41:G41)),"NA",SUM(F41:G41))</f>
        <v>135</v>
      </c>
      <c r="I41" s="5">
        <f>+IF(ISERROR(H41/E41),"NA",H41/E41)</f>
        <v>135</v>
      </c>
      <c r="J41" s="5">
        <v>1000</v>
      </c>
      <c r="K41" s="5">
        <v>0</v>
      </c>
      <c r="L41" s="2" t="s">
        <v>97</v>
      </c>
      <c r="M41" s="5">
        <f>+IF(ISERROR(ROUNDUP(I41/J41,0)),"NA",ROUNDUP(I41/J41,0))</f>
        <v>1</v>
      </c>
      <c r="N41" s="2">
        <v>0</v>
      </c>
      <c r="O41" s="2">
        <v>0</v>
      </c>
      <c r="P41" s="5">
        <f>+IF(ISERROR(M41+N41-O41),"NA",M41+N41-O41)</f>
        <v>1</v>
      </c>
      <c r="Q41" s="5">
        <f>+IF(ISERROR(ROUNDUP((I41+(N41*J41)-(O41*J41))*K41/J41,0)),"NA",ROUNDUP((I41+(N41*J41)-(O41*J41))*K41/J41,0))</f>
        <v>0</v>
      </c>
      <c r="R41" s="5">
        <f>+IF(ISERROR(P41*K41),"NA",P41*K41)</f>
        <v>0</v>
      </c>
    </row>
    <row r="42">
      <c r="A42" s="2" t="s">
        <v>135</v>
      </c>
      <c r="B42" s="2" t="s">
        <v>114</v>
      </c>
      <c r="C42" s="2"/>
      <c r="D42" s="2" t="s">
        <v>32</v>
      </c>
      <c r="E42" s="6">
        <v>0.75</v>
      </c>
      <c r="F42" s="5">
        <f>+IF(ISERROR((D6*MPHideData!D33)+(E6*0)+(F6*0)+(G6*MPHideData!G33)+(H6*0)+(I6*MPHideData!I33)),"NA",(D6*MPHideData!D33)+(E6*0)+(F6*0)+(G6*MPHideData!G33)+(H6*0)+(I6*MPHideData!I33))</f>
        <v>210</v>
      </c>
      <c r="G42" s="5">
        <f>+IF(ISERROR((D7*MPHideData!D103)+(E7*0)+(F7*0)+(G7*MPHideData!G103)+(H7*0)+(I7*MPHideData!I103)),"NA",(D7*MPHideData!D103)+(E7*0)+(F7*0)+(G7*MPHideData!G103)+(H7*0)+(I7*MPHideData!I103))</f>
        <v>0</v>
      </c>
      <c r="H42" s="5">
        <f>+IF(ISERROR(SUM(F42:G42)),"NA",SUM(F42:G42))</f>
        <v>210</v>
      </c>
      <c r="I42" s="5">
        <f>+IF(ISERROR(H42/E42),"NA",H42/E42)</f>
        <v>280</v>
      </c>
      <c r="J42" s="5">
        <v>1000</v>
      </c>
      <c r="K42" s="5">
        <v>0</v>
      </c>
      <c r="L42" s="2" t="s">
        <v>97</v>
      </c>
      <c r="M42" s="5">
        <f>+IF(ISERROR(ROUNDUP(I42/J42,0)),"NA",ROUNDUP(I42/J42,0))</f>
        <v>1</v>
      </c>
      <c r="N42" s="2">
        <v>0</v>
      </c>
      <c r="O42" s="2">
        <v>0</v>
      </c>
      <c r="P42" s="5">
        <f>+IF(ISERROR(M42+N42-O42),"NA",M42+N42-O42)</f>
        <v>1</v>
      </c>
      <c r="Q42" s="5">
        <f>+IF(ISERROR(ROUNDUP((I42+(N42*J42)-(O42*J42))*K42/J42,0)),"NA",ROUNDUP((I42+(N42*J42)-(O42*J42))*K42/J42,0))</f>
        <v>0</v>
      </c>
      <c r="R42" s="5">
        <f>+IF(ISERROR(P42*K42),"NA",P42*K42)</f>
        <v>0</v>
      </c>
    </row>
    <row r="43">
      <c r="A43" s="2" t="s">
        <v>136</v>
      </c>
      <c r="B43" s="2" t="s">
        <v>99</v>
      </c>
      <c r="C43" s="2"/>
      <c r="D43" s="2" t="s">
        <v>33</v>
      </c>
      <c r="E43" s="6">
        <v>0.9</v>
      </c>
      <c r="F43" s="5">
        <f>+IF(ISERROR((D6*MPHideData!D34)+(E6*MPHideData!E34)+(F6*0)+(G6*0)+(H6*MPHideData!H34)+(I6*0)),"NA",(D6*MPHideData!D34)+(E6*MPHideData!E34)+(F6*0)+(G6*0)+(H6*MPHideData!H34)+(I6*0))</f>
        <v>105</v>
      </c>
      <c r="G43" s="5">
        <f>+IF(ISERROR((D7*MPHideData!D104)+(E7*MPHideData!E104)+(F7*0)+(G7*0)+(H7*MPHideData!H104)+(I7*0)),"NA",(D7*MPHideData!D104)+(E7*MPHideData!E104)+(F7*0)+(G7*0)+(H7*MPHideData!H104)+(I7*0))</f>
        <v>0</v>
      </c>
      <c r="H43" s="5">
        <f>+IF(ISERROR(SUM(F43:G43)),"NA",SUM(F43:G43))</f>
        <v>105</v>
      </c>
      <c r="I43" s="5">
        <f>+IF(ISERROR(H43/E43),"NA",H43/E43)</f>
        <v>116.66666666666666</v>
      </c>
      <c r="J43" s="5">
        <v>1000</v>
      </c>
      <c r="K43" s="5">
        <v>0</v>
      </c>
      <c r="L43" s="2" t="s">
        <v>97</v>
      </c>
      <c r="M43" s="5">
        <f>+IF(ISERROR(ROUNDUP(I43/J43,0)),"NA",ROUNDUP(I43/J43,0))</f>
        <v>1</v>
      </c>
      <c r="N43" s="2">
        <v>0</v>
      </c>
      <c r="O43" s="2">
        <v>0</v>
      </c>
      <c r="P43" s="5">
        <f>+IF(ISERROR(M43+N43-O43),"NA",M43+N43-O43)</f>
        <v>1</v>
      </c>
      <c r="Q43" s="5">
        <f>+IF(ISERROR(ROUNDUP((I43+(N43*J43)-(O43*J43))*K43/J43,0)),"NA",ROUNDUP((I43+(N43*J43)-(O43*J43))*K43/J43,0))</f>
        <v>0</v>
      </c>
      <c r="R43" s="5">
        <f>+IF(ISERROR(P43*K43),"NA",P43*K43)</f>
        <v>0</v>
      </c>
    </row>
    <row r="44">
      <c r="A44" s="2" t="s">
        <v>137</v>
      </c>
      <c r="B44" s="2" t="s">
        <v>101</v>
      </c>
      <c r="C44" s="2"/>
      <c r="D44" s="2" t="s">
        <v>34</v>
      </c>
      <c r="E44" s="6">
        <v>0.6</v>
      </c>
      <c r="F44" s="5">
        <f>+IF(ISERROR((D6*0)+(E6*0)+(F6*0)+(G6*MPHideData!G35)+(H6*MPHideData!H35)+(I6*0)),"NA",(D6*0)+(E6*0)+(F6*0)+(G6*MPHideData!G35)+(H6*MPHideData!H35)+(I6*0))</f>
        <v>200</v>
      </c>
      <c r="G44" s="5">
        <f>+IF(ISERROR((D7*0)+(E7*0)+(F7*0)+(G7*MPHideData!G105)+(H7*MPHideData!H105)+(I7*0)),"NA",(D7*0)+(E7*0)+(F7*0)+(G7*MPHideData!G105)+(H7*MPHideData!H105)+(I7*0))</f>
        <v>0</v>
      </c>
      <c r="H44" s="5">
        <f>+IF(ISERROR(SUM(F44:G44)),"NA",SUM(F44:G44))</f>
        <v>200</v>
      </c>
      <c r="I44" s="5">
        <f>+IF(ISERROR(H44/E44),"NA",H44/E44)</f>
        <v>333.33333333333337</v>
      </c>
      <c r="J44" s="5">
        <v>1000</v>
      </c>
      <c r="K44" s="5">
        <v>0</v>
      </c>
      <c r="L44" s="2" t="s">
        <v>97</v>
      </c>
      <c r="M44" s="5">
        <f>+IF(ISERROR(ROUNDUP(I44/J44,0)),"NA",ROUNDUP(I44/J44,0))</f>
        <v>1</v>
      </c>
      <c r="N44" s="2">
        <v>0</v>
      </c>
      <c r="O44" s="2">
        <v>0</v>
      </c>
      <c r="P44" s="5">
        <f>+IF(ISERROR(M44+N44-O44),"NA",M44+N44-O44)</f>
        <v>1</v>
      </c>
      <c r="Q44" s="5">
        <f>+IF(ISERROR(ROUNDUP((I44+(N44*J44)-(O44*J44))*K44/J44,0)),"NA",ROUNDUP((I44+(N44*J44)-(O44*J44))*K44/J44,0))</f>
        <v>0</v>
      </c>
      <c r="R44" s="5">
        <f>+IF(ISERROR(P44*K44),"NA",P44*K44)</f>
        <v>0</v>
      </c>
    </row>
    <row r="45">
      <c r="A45" s="2" t="s">
        <v>138</v>
      </c>
      <c r="B45" s="2" t="s">
        <v>101</v>
      </c>
      <c r="C45" s="2"/>
      <c r="D45" s="2" t="s">
        <v>35</v>
      </c>
      <c r="E45" s="6">
        <v>0.65</v>
      </c>
      <c r="F45" s="5">
        <f>+IF(ISERROR((D6*0)+(E6*0)+(F6*MPHideData!F36)+(G6*0)+(H6*0)+(I6*0)),"NA",(D6*0)+(E6*0)+(F6*MPHideData!F36)+(G6*0)+(H6*0)+(I6*0))</f>
        <v>100</v>
      </c>
      <c r="G45" s="5">
        <f>+IF(ISERROR((D7*0)+(E7*0)+(F7*MPHideData!F106)+(G7*0)+(H7*0)+(I7*0)),"NA",(D7*0)+(E7*0)+(F7*MPHideData!F106)+(G7*0)+(H7*0)+(I7*0))</f>
        <v>0</v>
      </c>
      <c r="H45" s="5">
        <f>+IF(ISERROR(SUM(F45:G45)),"NA",SUM(F45:G45))</f>
        <v>100</v>
      </c>
      <c r="I45" s="5">
        <f>+IF(ISERROR(H45/E45),"NA",H45/E45)</f>
        <v>153.84615384615384</v>
      </c>
      <c r="J45" s="5">
        <v>1000</v>
      </c>
      <c r="K45" s="5">
        <v>0</v>
      </c>
      <c r="L45" s="2" t="s">
        <v>97</v>
      </c>
      <c r="M45" s="5">
        <f>+IF(ISERROR(ROUNDUP(I45/J45,0)),"NA",ROUNDUP(I45/J45,0))</f>
        <v>1</v>
      </c>
      <c r="N45" s="2">
        <v>0</v>
      </c>
      <c r="O45" s="2">
        <v>0</v>
      </c>
      <c r="P45" s="5">
        <f>+IF(ISERROR(M45+N45-O45),"NA",M45+N45-O45)</f>
        <v>1</v>
      </c>
      <c r="Q45" s="5">
        <f>+IF(ISERROR(ROUNDUP((I45+(N45*J45)-(O45*J45))*K45/J45,0)),"NA",ROUNDUP((I45+(N45*J45)-(O45*J45))*K45/J45,0))</f>
        <v>0</v>
      </c>
      <c r="R45" s="5">
        <f>+IF(ISERROR(P45*K45),"NA",P45*K45)</f>
        <v>0</v>
      </c>
    </row>
    <row r="46">
      <c r="A46" s="2" t="s">
        <v>139</v>
      </c>
      <c r="B46" s="2" t="s">
        <v>105</v>
      </c>
      <c r="C46" s="2"/>
      <c r="D46" s="2" t="s">
        <v>36</v>
      </c>
      <c r="E46" s="6">
        <v>0.9</v>
      </c>
      <c r="F46" s="5">
        <f>+IF(ISERROR((D6*MPHideData!D37)+(E6*0)+(F6*0)+(G6*0)+(H6*0)+(I6*MPHideData!I37)),"NA",(D6*MPHideData!D37)+(E6*0)+(F6*0)+(G6*0)+(H6*0)+(I6*MPHideData!I37))</f>
        <v>105</v>
      </c>
      <c r="G46" s="5">
        <f>+IF(ISERROR((D7*MPHideData!D107)+(E7*0)+(F7*0)+(G7*0)+(H7*0)+(I7*MPHideData!I107)),"NA",(D7*MPHideData!D107)+(E7*0)+(F7*0)+(G7*0)+(H7*0)+(I7*MPHideData!I107))</f>
        <v>0</v>
      </c>
      <c r="H46" s="5">
        <f>+IF(ISERROR(SUM(F46:G46)),"NA",SUM(F46:G46))</f>
        <v>105</v>
      </c>
      <c r="I46" s="5">
        <f>+IF(ISERROR(H46/E46),"NA",H46/E46)</f>
        <v>116.66666666666666</v>
      </c>
      <c r="J46" s="5">
        <v>1000</v>
      </c>
      <c r="K46" s="5">
        <v>0</v>
      </c>
      <c r="L46" s="2" t="s">
        <v>97</v>
      </c>
      <c r="M46" s="5">
        <f>+IF(ISERROR(ROUNDUP(I46/J46,0)),"NA",ROUNDUP(I46/J46,0))</f>
        <v>1</v>
      </c>
      <c r="N46" s="2">
        <v>0</v>
      </c>
      <c r="O46" s="2">
        <v>0</v>
      </c>
      <c r="P46" s="5">
        <f>+IF(ISERROR(M46+N46-O46),"NA",M46+N46-O46)</f>
        <v>1</v>
      </c>
      <c r="Q46" s="5">
        <f>+IF(ISERROR(ROUNDUP((I46+(N46*J46)-(O46*J46))*K46/J46,0)),"NA",ROUNDUP((I46+(N46*J46)-(O46*J46))*K46/J46,0))</f>
        <v>0</v>
      </c>
      <c r="R46" s="5">
        <f>+IF(ISERROR(P46*K46),"NA",P46*K46)</f>
        <v>0</v>
      </c>
    </row>
    <row r="47">
      <c r="A47" s="2" t="s">
        <v>140</v>
      </c>
      <c r="B47" s="2" t="s">
        <v>105</v>
      </c>
      <c r="C47" s="2"/>
      <c r="D47" s="2" t="s">
        <v>37</v>
      </c>
      <c r="E47" s="6">
        <v>1</v>
      </c>
      <c r="F47" s="5">
        <f>+IF(ISERROR((D6*0)+(E6*0)+(F6*MPHideData!F38)+(G6*0)+(H6*0)+(I6*0)),"NA",(D6*0)+(E6*0)+(F6*MPHideData!F38)+(G6*0)+(H6*0)+(I6*0))</f>
        <v>30</v>
      </c>
      <c r="G47" s="5">
        <f>+IF(ISERROR((D7*0)+(E7*0)+(F7*MPHideData!F108)+(G7*0)+(H7*0)+(I7*0)),"NA",(D7*0)+(E7*0)+(F7*MPHideData!F108)+(G7*0)+(H7*0)+(I7*0))</f>
        <v>0</v>
      </c>
      <c r="H47" s="5">
        <f>+IF(ISERROR(SUM(F47:G47)),"NA",SUM(F47:G47))</f>
        <v>30</v>
      </c>
      <c r="I47" s="5">
        <f>+IF(ISERROR(H47/E47),"NA",H47/E47)</f>
        <v>30</v>
      </c>
      <c r="J47" s="5">
        <v>1000</v>
      </c>
      <c r="K47" s="5">
        <v>0</v>
      </c>
      <c r="L47" s="2" t="s">
        <v>97</v>
      </c>
      <c r="M47" s="5">
        <f>+IF(ISERROR(ROUNDUP(I47/J47,0)),"NA",ROUNDUP(I47/J47,0))</f>
        <v>1</v>
      </c>
      <c r="N47" s="2">
        <v>0</v>
      </c>
      <c r="O47" s="2">
        <v>0</v>
      </c>
      <c r="P47" s="5">
        <f>+IF(ISERROR(M47+N47-O47),"NA",M47+N47-O47)</f>
        <v>1</v>
      </c>
      <c r="Q47" s="5">
        <f>+IF(ISERROR(ROUNDUP((I47+(N47*J47)-(O47*J47))*K47/J47,0)),"NA",ROUNDUP((I47+(N47*J47)-(O47*J47))*K47/J47,0))</f>
        <v>0</v>
      </c>
      <c r="R47" s="5">
        <f>+IF(ISERROR(P47*K47),"NA",P47*K47)</f>
        <v>0</v>
      </c>
    </row>
    <row r="48">
      <c r="A48" s="2" t="s">
        <v>141</v>
      </c>
      <c r="B48" s="2" t="s">
        <v>127</v>
      </c>
      <c r="C48" s="2"/>
      <c r="D48" s="2" t="s">
        <v>38</v>
      </c>
      <c r="E48" s="6">
        <v>1</v>
      </c>
      <c r="F48" s="5">
        <f>+IF(ISERROR((D6*MPHideData!D39)+(E6*0)+(F6*MPHideData!F39)+(G6*0)+(H6*0)+(I6*0)),"NA",(D6*MPHideData!D39)+(E6*0)+(F6*MPHideData!F39)+(G6*0)+(H6*0)+(I6*0))</f>
        <v>350</v>
      </c>
      <c r="G48" s="5">
        <f>+IF(ISERROR((D7*MPHideData!D109)+(E7*0)+(F7*MPHideData!F109)+(G7*0)+(H7*0)+(I7*0)),"NA",(D7*MPHideData!D109)+(E7*0)+(F7*MPHideData!F109)+(G7*0)+(H7*0)+(I7*0))</f>
        <v>0</v>
      </c>
      <c r="H48" s="5">
        <f>+IF(ISERROR(SUM(F48:G48)),"NA",SUM(F48:G48))</f>
        <v>350</v>
      </c>
      <c r="I48" s="5">
        <f>+IF(ISERROR(H48/E48),"NA",H48/E48)</f>
        <v>350</v>
      </c>
      <c r="J48" s="5">
        <v>1000</v>
      </c>
      <c r="K48" s="5">
        <v>0</v>
      </c>
      <c r="L48" s="2" t="s">
        <v>97</v>
      </c>
      <c r="M48" s="5">
        <f>+IF(ISERROR(ROUNDUP(I48/J48,0)),"NA",ROUNDUP(I48/J48,0))</f>
        <v>1</v>
      </c>
      <c r="N48" s="2">
        <v>0</v>
      </c>
      <c r="O48" s="2">
        <v>0</v>
      </c>
      <c r="P48" s="5">
        <f>+IF(ISERROR(M48+N48-O48),"NA",M48+N48-O48)</f>
        <v>1</v>
      </c>
      <c r="Q48" s="5">
        <f>+IF(ISERROR(ROUNDUP((I48+(N48*J48)-(O48*J48))*K48/J48,0)),"NA",ROUNDUP((I48+(N48*J48)-(O48*J48))*K48/J48,0))</f>
        <v>0</v>
      </c>
      <c r="R48" s="5">
        <f>+IF(ISERROR(P48*K48),"NA",P48*K48)</f>
        <v>0</v>
      </c>
    </row>
    <row r="49">
      <c r="A49" s="2" t="s">
        <v>142</v>
      </c>
      <c r="B49" s="2" t="s">
        <v>127</v>
      </c>
      <c r="C49" s="2"/>
      <c r="D49" s="2" t="s">
        <v>39</v>
      </c>
      <c r="E49" s="6">
        <v>1</v>
      </c>
      <c r="F49" s="5">
        <f>+IF(ISERROR((D6*MPHideData!D40)+(E6*MPHideData!E40)+(F6*MPHideData!F40)+(G6*0)+(H6*MPHideData!H40)+(I6*MPHideData!I40)),"NA",(D6*MPHideData!D40)+(E6*MPHideData!E40)+(F6*MPHideData!F40)+(G6*0)+(H6*MPHideData!H40)+(I6*MPHideData!I40))</f>
        <v>1295</v>
      </c>
      <c r="G49" s="5">
        <f>+IF(ISERROR((D7*MPHideData!D110)+(E7*MPHideData!E110)+(F7*MPHideData!F110)+(G7*0)+(H7*MPHideData!H110)+(I7*MPHideData!I110)),"NA",(D7*MPHideData!D110)+(E7*MPHideData!E110)+(F7*MPHideData!F110)+(G7*0)+(H7*MPHideData!H110)+(I7*MPHideData!I110))</f>
        <v>0</v>
      </c>
      <c r="H49" s="5">
        <f>+IF(ISERROR(SUM(F49:G49)),"NA",SUM(F49:G49))</f>
        <v>1295</v>
      </c>
      <c r="I49" s="5">
        <f>+IF(ISERROR(H49/E49),"NA",H49/E49)</f>
        <v>1295</v>
      </c>
      <c r="J49" s="5">
        <v>1000</v>
      </c>
      <c r="K49" s="5">
        <v>0</v>
      </c>
      <c r="L49" s="2" t="s">
        <v>97</v>
      </c>
      <c r="M49" s="5">
        <f>+IF(ISERROR(ROUNDUP(I49/J49,0)),"NA",ROUNDUP(I49/J49,0))</f>
        <v>2</v>
      </c>
      <c r="N49" s="2">
        <v>0</v>
      </c>
      <c r="O49" s="2">
        <v>0</v>
      </c>
      <c r="P49" s="5">
        <f>+IF(ISERROR(M49+N49-O49),"NA",M49+N49-O49)</f>
        <v>2</v>
      </c>
      <c r="Q49" s="5">
        <f>+IF(ISERROR(ROUNDUP((I49+(N49*J49)-(O49*J49))*K49/J49,0)),"NA",ROUNDUP((I49+(N49*J49)-(O49*J49))*K49/J49,0))</f>
        <v>0</v>
      </c>
      <c r="R49" s="5">
        <f>+IF(ISERROR(P49*K49),"NA",P49*K49)</f>
        <v>0</v>
      </c>
    </row>
    <row r="50">
      <c r="A50" s="2" t="s">
        <v>143</v>
      </c>
      <c r="B50" s="2" t="s">
        <v>117</v>
      </c>
      <c r="C50" s="2"/>
      <c r="D50" s="2" t="s">
        <v>40</v>
      </c>
      <c r="E50" s="6">
        <v>1</v>
      </c>
      <c r="F50" s="5">
        <f>+IF(ISERROR((D6*0)+(E6*0)+(F6*0)+(G6*MPHideData!G41)+(H6*0)+(I6*0)),"NA",(D6*0)+(E6*0)+(F6*0)+(G6*MPHideData!G41)+(H6*0)+(I6*0))</f>
        <v>430</v>
      </c>
      <c r="G50" s="5">
        <f>+IF(ISERROR((D7*0)+(E7*0)+(F7*0)+(G7*MPHideData!G111)+(H7*0)+(I7*0)),"NA",(D7*0)+(E7*0)+(F7*0)+(G7*MPHideData!G111)+(H7*0)+(I7*0))</f>
        <v>0</v>
      </c>
      <c r="H50" s="5">
        <f>+IF(ISERROR(SUM(F50:G50)),"NA",SUM(F50:G50))</f>
        <v>430</v>
      </c>
      <c r="I50" s="5">
        <f>+IF(ISERROR(H50/E50),"NA",H50/E50)</f>
        <v>430</v>
      </c>
      <c r="J50" s="5">
        <v>1000</v>
      </c>
      <c r="K50" s="5">
        <v>0</v>
      </c>
      <c r="L50" s="2" t="s">
        <v>97</v>
      </c>
      <c r="M50" s="5">
        <f>+IF(ISERROR(ROUNDUP(I50/J50,0)),"NA",ROUNDUP(I50/J50,0))</f>
        <v>1</v>
      </c>
      <c r="N50" s="2">
        <v>0</v>
      </c>
      <c r="O50" s="2">
        <v>0</v>
      </c>
      <c r="P50" s="5">
        <f>+IF(ISERROR(M50+N50-O50),"NA",M50+N50-O50)</f>
        <v>1</v>
      </c>
      <c r="Q50" s="5">
        <f>+IF(ISERROR(ROUNDUP((I50+(N50*J50)-(O50*J50))*K50/J50,0)),"NA",ROUNDUP((I50+(N50*J50)-(O50*J50))*K50/J50,0))</f>
        <v>0</v>
      </c>
      <c r="R50" s="5">
        <f>+IF(ISERROR(P50*K50),"NA",P50*K50)</f>
        <v>0</v>
      </c>
    </row>
    <row r="51">
      <c r="A51" s="2" t="s">
        <v>144</v>
      </c>
      <c r="B51" s="2" t="s">
        <v>99</v>
      </c>
      <c r="C51" s="2"/>
      <c r="D51" s="2" t="s">
        <v>41</v>
      </c>
      <c r="E51" s="6">
        <v>0.55</v>
      </c>
      <c r="F51" s="5">
        <f>+IF(ISERROR((D6*MPHideData!D42)+(E6*0)+(F6*0)+(G6*0)+(H6*MPHideData!H42)+(I6*0)),"NA",(D6*MPHideData!D42)+(E6*0)+(F6*0)+(G6*0)+(H6*MPHideData!H42)+(I6*0))</f>
        <v>35</v>
      </c>
      <c r="G51" s="5">
        <f>+IF(ISERROR((D7*MPHideData!D112)+(E7*0)+(F7*0)+(G7*0)+(H7*MPHideData!H112)+(I7*0)),"NA",(D7*MPHideData!D112)+(E7*0)+(F7*0)+(G7*0)+(H7*MPHideData!H112)+(I7*0))</f>
        <v>0</v>
      </c>
      <c r="H51" s="5">
        <f>+IF(ISERROR(SUM(F51:G51)),"NA",SUM(F51:G51))</f>
        <v>35</v>
      </c>
      <c r="I51" s="5">
        <f>+IF(ISERROR(H51/E51),"NA",H51/E51)</f>
        <v>63.636363636363633</v>
      </c>
      <c r="J51" s="5">
        <v>1000</v>
      </c>
      <c r="K51" s="5">
        <v>0</v>
      </c>
      <c r="L51" s="2" t="s">
        <v>97</v>
      </c>
      <c r="M51" s="5">
        <f>+IF(ISERROR(ROUNDUP(I51/J51,0)),"NA",ROUNDUP(I51/J51,0))</f>
        <v>1</v>
      </c>
      <c r="N51" s="2">
        <v>0</v>
      </c>
      <c r="O51" s="2">
        <v>0</v>
      </c>
      <c r="P51" s="5">
        <f>+IF(ISERROR(M51+N51-O51),"NA",M51+N51-O51)</f>
        <v>1</v>
      </c>
      <c r="Q51" s="5">
        <f>+IF(ISERROR(ROUNDUP((I51+(N51*J51)-(O51*J51))*K51/J51,0)),"NA",ROUNDUP((I51+(N51*J51)-(O51*J51))*K51/J51,0))</f>
        <v>0</v>
      </c>
      <c r="R51" s="5">
        <f>+IF(ISERROR(P51*K51),"NA",P51*K51)</f>
        <v>0</v>
      </c>
    </row>
    <row r="52">
      <c r="A52" s="2" t="s">
        <v>145</v>
      </c>
      <c r="B52" s="2" t="s">
        <v>114</v>
      </c>
      <c r="C52" s="2"/>
      <c r="D52" s="2" t="s">
        <v>42</v>
      </c>
      <c r="E52" s="6">
        <v>0.6</v>
      </c>
      <c r="F52" s="5">
        <f>+IF(ISERROR((D6*0)+(E6*0)+(F6*0)+(G6*0)+(H6*MPHideData!H43)+(I6*MPHideData!I43)),"NA",(D6*0)+(E6*0)+(F6*0)+(G6*0)+(H6*MPHideData!H43)+(I6*MPHideData!I43))</f>
        <v>140</v>
      </c>
      <c r="G52" s="5">
        <f>+IF(ISERROR((D7*0)+(E7*0)+(F7*0)+(G7*0)+(H7*MPHideData!H113)+(I7*MPHideData!I113)),"NA",(D7*0)+(E7*0)+(F7*0)+(G7*0)+(H7*MPHideData!H113)+(I7*MPHideData!I113))</f>
        <v>0</v>
      </c>
      <c r="H52" s="5">
        <f>+IF(ISERROR(SUM(F52:G52)),"NA",SUM(F52:G52))</f>
        <v>140</v>
      </c>
      <c r="I52" s="5">
        <f>+IF(ISERROR(H52/E52),"NA",H52/E52)</f>
        <v>233.33333333333334</v>
      </c>
      <c r="J52" s="5">
        <v>1000</v>
      </c>
      <c r="K52" s="5">
        <v>0</v>
      </c>
      <c r="L52" s="2" t="s">
        <v>97</v>
      </c>
      <c r="M52" s="5">
        <f>+IF(ISERROR(ROUNDUP(I52/J52,0)),"NA",ROUNDUP(I52/J52,0))</f>
        <v>1</v>
      </c>
      <c r="N52" s="2">
        <v>0</v>
      </c>
      <c r="O52" s="2">
        <v>0</v>
      </c>
      <c r="P52" s="5">
        <f>+IF(ISERROR(M52+N52-O52),"NA",M52+N52-O52)</f>
        <v>1</v>
      </c>
      <c r="Q52" s="5">
        <f>+IF(ISERROR(ROUNDUP((I52+(N52*J52)-(O52*J52))*K52/J52,0)),"NA",ROUNDUP((I52+(N52*J52)-(O52*J52))*K52/J52,0))</f>
        <v>0</v>
      </c>
      <c r="R52" s="5">
        <f>+IF(ISERROR(P52*K52),"NA",P52*K52)</f>
        <v>0</v>
      </c>
    </row>
    <row r="53">
      <c r="A53" s="2" t="s">
        <v>146</v>
      </c>
      <c r="B53" s="2" t="s">
        <v>111</v>
      </c>
      <c r="C53" s="2"/>
      <c r="D53" s="2" t="s">
        <v>43</v>
      </c>
      <c r="E53" s="6">
        <v>1</v>
      </c>
      <c r="F53" s="5">
        <f>+IF(ISERROR((D6*MPHideData!D44)+(E6*0)+(F6*MPHideData!F44)+(G6*0)+(H6*0)+(I6*0)),"NA",(D6*MPHideData!D44)+(E6*0)+(F6*MPHideData!F44)+(G6*0)+(H6*0)+(I6*0))</f>
        <v>30</v>
      </c>
      <c r="G53" s="5">
        <f>+IF(ISERROR((D7*MPHideData!D114)+(E7*0)+(F7*MPHideData!F114)+(G7*0)+(H7*0)+(I7*0)),"NA",(D7*MPHideData!D114)+(E7*0)+(F7*MPHideData!F114)+(G7*0)+(H7*0)+(I7*0))</f>
        <v>0</v>
      </c>
      <c r="H53" s="5">
        <f>+IF(ISERROR(SUM(F53:G53)),"NA",SUM(F53:G53))</f>
        <v>30</v>
      </c>
      <c r="I53" s="5">
        <f>+IF(ISERROR(H53/E53),"NA",H53/E53)</f>
        <v>30</v>
      </c>
      <c r="J53" s="5">
        <v>1000</v>
      </c>
      <c r="K53" s="5">
        <v>0</v>
      </c>
      <c r="L53" s="2" t="s">
        <v>97</v>
      </c>
      <c r="M53" s="5">
        <f>+IF(ISERROR(ROUNDUP(I53/J53,0)),"NA",ROUNDUP(I53/J53,0))</f>
        <v>1</v>
      </c>
      <c r="N53" s="2">
        <v>0</v>
      </c>
      <c r="O53" s="2">
        <v>0</v>
      </c>
      <c r="P53" s="5">
        <f>+IF(ISERROR(M53+N53-O53),"NA",M53+N53-O53)</f>
        <v>1</v>
      </c>
      <c r="Q53" s="5">
        <f>+IF(ISERROR(ROUNDUP((I53+(N53*J53)-(O53*J53))*K53/J53,0)),"NA",ROUNDUP((I53+(N53*J53)-(O53*J53))*K53/J53,0))</f>
        <v>0</v>
      </c>
      <c r="R53" s="5">
        <f>+IF(ISERROR(P53*K53),"NA",P53*K53)</f>
        <v>0</v>
      </c>
    </row>
    <row r="54">
      <c r="A54" s="2" t="s">
        <v>147</v>
      </c>
      <c r="B54" s="2" t="s">
        <v>96</v>
      </c>
      <c r="C54" s="2"/>
      <c r="D54" s="2" t="s">
        <v>44</v>
      </c>
      <c r="E54" s="6">
        <v>1</v>
      </c>
      <c r="F54" s="5">
        <f>+IF(ISERROR((D6*MPHideData!D45)+(E6*MPHideData!E45)+(F6*MPHideData!F45)+(G6*0)+(H6*0)+(I6*0)),"NA",(D6*MPHideData!D45)+(E6*MPHideData!E45)+(F6*MPHideData!F45)+(G6*0)+(H6*0)+(I6*0))</f>
        <v>31</v>
      </c>
      <c r="G54" s="5">
        <f>+IF(ISERROR((D7*MPHideData!D115)+(E7*MPHideData!E115)+(F7*MPHideData!F115)+(G7*0)+(H7*0)+(I7*0)),"NA",(D7*MPHideData!D115)+(E7*MPHideData!E115)+(F7*MPHideData!F115)+(G7*0)+(H7*0)+(I7*0))</f>
        <v>0</v>
      </c>
      <c r="H54" s="5">
        <f>+IF(ISERROR(SUM(F54:G54)),"NA",SUM(F54:G54))</f>
        <v>31</v>
      </c>
      <c r="I54" s="5">
        <f>+IF(ISERROR(H54/E54),"NA",H54/E54)</f>
        <v>31</v>
      </c>
      <c r="J54" s="5">
        <v>1000</v>
      </c>
      <c r="K54" s="5">
        <v>0</v>
      </c>
      <c r="L54" s="2" t="s">
        <v>97</v>
      </c>
      <c r="M54" s="5">
        <f>+IF(ISERROR(ROUNDUP(I54/J54,0)),"NA",ROUNDUP(I54/J54,0))</f>
        <v>1</v>
      </c>
      <c r="N54" s="2">
        <v>0</v>
      </c>
      <c r="O54" s="2">
        <v>0</v>
      </c>
      <c r="P54" s="5">
        <f>+IF(ISERROR(M54+N54-O54),"NA",M54+N54-O54)</f>
        <v>1</v>
      </c>
      <c r="Q54" s="5">
        <f>+IF(ISERROR(ROUNDUP((I54+(N54*J54)-(O54*J54))*K54/J54,0)),"NA",ROUNDUP((I54+(N54*J54)-(O54*J54))*K54/J54,0))</f>
        <v>0</v>
      </c>
      <c r="R54" s="5">
        <f>+IF(ISERROR(P54*K54),"NA",P54*K54)</f>
        <v>0</v>
      </c>
    </row>
    <row r="55">
      <c r="A55" s="2" t="s">
        <v>148</v>
      </c>
      <c r="B55" s="2" t="s">
        <v>114</v>
      </c>
      <c r="C55" s="2"/>
      <c r="D55" s="2" t="s">
        <v>45</v>
      </c>
      <c r="E55" s="6">
        <v>1</v>
      </c>
      <c r="F55" s="5">
        <f>+IF(ISERROR((D6*0)+(E6*0)+(F6*MPHideData!F46)+(G6*0)+(H6*0)+(I6*0)),"NA",(D6*0)+(E6*0)+(F6*MPHideData!F46)+(G6*0)+(H6*0)+(I6*0))</f>
        <v>70</v>
      </c>
      <c r="G55" s="5">
        <f>+IF(ISERROR((D7*0)+(E7*0)+(F7*MPHideData!F116)+(G7*0)+(H7*0)+(I7*0)),"NA",(D7*0)+(E7*0)+(F7*MPHideData!F116)+(G7*0)+(H7*0)+(I7*0))</f>
        <v>0</v>
      </c>
      <c r="H55" s="5">
        <f>+IF(ISERROR(SUM(F55:G55)),"NA",SUM(F55:G55))</f>
        <v>70</v>
      </c>
      <c r="I55" s="5">
        <f>+IF(ISERROR(H55/E55),"NA",H55/E55)</f>
        <v>70</v>
      </c>
      <c r="J55" s="5">
        <v>1000</v>
      </c>
      <c r="K55" s="5">
        <v>0</v>
      </c>
      <c r="L55" s="2" t="s">
        <v>97</v>
      </c>
      <c r="M55" s="5">
        <f>+IF(ISERROR(ROUNDUP(I55/J55,0)),"NA",ROUNDUP(I55/J55,0))</f>
        <v>1</v>
      </c>
      <c r="N55" s="2">
        <v>0</v>
      </c>
      <c r="O55" s="2">
        <v>0</v>
      </c>
      <c r="P55" s="5">
        <f>+IF(ISERROR(M55+N55-O55),"NA",M55+N55-O55)</f>
        <v>1</v>
      </c>
      <c r="Q55" s="5">
        <f>+IF(ISERROR(ROUNDUP((I55+(N55*J55)-(O55*J55))*K55/J55,0)),"NA",ROUNDUP((I55+(N55*J55)-(O55*J55))*K55/J55,0))</f>
        <v>0</v>
      </c>
      <c r="R55" s="5">
        <f>+IF(ISERROR(P55*K55),"NA",P55*K55)</f>
        <v>0</v>
      </c>
    </row>
    <row r="56">
      <c r="A56" s="2" t="s">
        <v>149</v>
      </c>
      <c r="B56" s="2" t="s">
        <v>96</v>
      </c>
      <c r="C56" s="2"/>
      <c r="D56" s="2" t="s">
        <v>46</v>
      </c>
      <c r="E56" s="6">
        <v>1</v>
      </c>
      <c r="F56" s="5">
        <f>+IF(ISERROR((D6*MPHideData!D47)+(E6*MPHideData!E47)+(F6*0)+(G6*0)+(H6*0)+(I6*MPHideData!I47)),"NA",(D6*MPHideData!D47)+(E6*MPHideData!E47)+(F6*0)+(G6*0)+(H6*0)+(I6*MPHideData!I47))</f>
        <v>31</v>
      </c>
      <c r="G56" s="5">
        <f>+IF(ISERROR((D7*MPHideData!D117)+(E7*MPHideData!E117)+(F7*0)+(G7*0)+(H7*0)+(I7*MPHideData!I117)),"NA",(D7*MPHideData!D117)+(E7*MPHideData!E117)+(F7*0)+(G7*0)+(H7*0)+(I7*MPHideData!I117))</f>
        <v>0</v>
      </c>
      <c r="H56" s="5">
        <f>+IF(ISERROR(SUM(F56:G56)),"NA",SUM(F56:G56))</f>
        <v>31</v>
      </c>
      <c r="I56" s="5">
        <f>+IF(ISERROR(H56/E56),"NA",H56/E56)</f>
        <v>31</v>
      </c>
      <c r="J56" s="5">
        <v>1000</v>
      </c>
      <c r="K56" s="5">
        <v>0</v>
      </c>
      <c r="L56" s="2" t="s">
        <v>97</v>
      </c>
      <c r="M56" s="5">
        <f>+IF(ISERROR(ROUNDUP(I56/J56,0)),"NA",ROUNDUP(I56/J56,0))</f>
        <v>1</v>
      </c>
      <c r="N56" s="2">
        <v>0</v>
      </c>
      <c r="O56" s="2">
        <v>0</v>
      </c>
      <c r="P56" s="5">
        <f>+IF(ISERROR(M56+N56-O56),"NA",M56+N56-O56)</f>
        <v>1</v>
      </c>
      <c r="Q56" s="5">
        <f>+IF(ISERROR(ROUNDUP((I56+(N56*J56)-(O56*J56))*K56/J56,0)),"NA",ROUNDUP((I56+(N56*J56)-(O56*J56))*K56/J56,0))</f>
        <v>0</v>
      </c>
      <c r="R56" s="5">
        <f>+IF(ISERROR(P56*K56),"NA",P56*K56)</f>
        <v>0</v>
      </c>
    </row>
    <row r="57">
      <c r="A57" s="2" t="s">
        <v>150</v>
      </c>
      <c r="B57" s="2" t="s">
        <v>114</v>
      </c>
      <c r="C57" s="2"/>
      <c r="D57" s="2" t="s">
        <v>47</v>
      </c>
      <c r="E57" s="6">
        <v>0.5</v>
      </c>
      <c r="F57" s="5">
        <f>+IF(ISERROR((D6*0)+(E6*0)+(F6*0)+(G6*0)+(H6*MPHideData!H48)+(I6*0)),"NA",(D6*0)+(E6*0)+(F6*0)+(G6*0)+(H6*MPHideData!H48)+(I6*0))</f>
        <v>100</v>
      </c>
      <c r="G57" s="5">
        <f>+IF(ISERROR((D7*0)+(E7*0)+(F7*0)+(G7*0)+(H7*MPHideData!H118)+(I7*0)),"NA",(D7*0)+(E7*0)+(F7*0)+(G7*0)+(H7*MPHideData!H118)+(I7*0))</f>
        <v>0</v>
      </c>
      <c r="H57" s="5">
        <f>+IF(ISERROR(SUM(F57:G57)),"NA",SUM(F57:G57))</f>
        <v>100</v>
      </c>
      <c r="I57" s="5">
        <f>+IF(ISERROR(H57/E57),"NA",H57/E57)</f>
        <v>200</v>
      </c>
      <c r="J57" s="5">
        <v>1000</v>
      </c>
      <c r="K57" s="5">
        <v>0</v>
      </c>
      <c r="L57" s="2" t="s">
        <v>97</v>
      </c>
      <c r="M57" s="5">
        <f>+IF(ISERROR(ROUNDUP(I57/J57,0)),"NA",ROUNDUP(I57/J57,0))</f>
        <v>1</v>
      </c>
      <c r="N57" s="2">
        <v>0</v>
      </c>
      <c r="O57" s="2">
        <v>0</v>
      </c>
      <c r="P57" s="5">
        <f>+IF(ISERROR(M57+N57-O57),"NA",M57+N57-O57)</f>
        <v>1</v>
      </c>
      <c r="Q57" s="5">
        <f>+IF(ISERROR(ROUNDUP((I57+(N57*J57)-(O57*J57))*K57/J57,0)),"NA",ROUNDUP((I57+(N57*J57)-(O57*J57))*K57/J57,0))</f>
        <v>0</v>
      </c>
      <c r="R57" s="5">
        <f>+IF(ISERROR(P57*K57),"NA",P57*K57)</f>
        <v>0</v>
      </c>
    </row>
    <row r="58">
      <c r="A58" s="2" t="s">
        <v>151</v>
      </c>
      <c r="B58" s="2" t="s">
        <v>111</v>
      </c>
      <c r="C58" s="2"/>
      <c r="D58" s="2" t="s">
        <v>48</v>
      </c>
      <c r="E58" s="6">
        <v>1</v>
      </c>
      <c r="F58" s="5">
        <f>+IF(ISERROR((D6*0)+(E6*MPHideData!E49)+(F6*0)+(G6*0)+(H6*0)+(I6*0)),"NA",(D6*0)+(E6*MPHideData!E49)+(F6*0)+(G6*0)+(H6*0)+(I6*0))</f>
        <v>8</v>
      </c>
      <c r="G58" s="5">
        <f>+IF(ISERROR((D7*0)+(E7*MPHideData!E119)+(F7*0)+(G7*0)+(H7*0)+(I7*0)),"NA",(D7*0)+(E7*MPHideData!E119)+(F7*0)+(G7*0)+(H7*0)+(I7*0))</f>
        <v>0</v>
      </c>
      <c r="H58" s="5">
        <f>+IF(ISERROR(SUM(F58:G58)),"NA",SUM(F58:G58))</f>
        <v>8</v>
      </c>
      <c r="I58" s="5">
        <f>+IF(ISERROR(H58/E58),"NA",H58/E58)</f>
        <v>8</v>
      </c>
      <c r="J58" s="5">
        <v>1000</v>
      </c>
      <c r="K58" s="5">
        <v>0</v>
      </c>
      <c r="L58" s="2" t="s">
        <v>97</v>
      </c>
      <c r="M58" s="5">
        <f>+IF(ISERROR(ROUNDUP(I58/J58,0)),"NA",ROUNDUP(I58/J58,0))</f>
        <v>1</v>
      </c>
      <c r="N58" s="2">
        <v>0</v>
      </c>
      <c r="O58" s="2">
        <v>0</v>
      </c>
      <c r="P58" s="5">
        <f>+IF(ISERROR(M58+N58-O58),"NA",M58+N58-O58)</f>
        <v>1</v>
      </c>
      <c r="Q58" s="5">
        <f>+IF(ISERROR(ROUNDUP((I58+(N58*J58)-(O58*J58))*K58/J58,0)),"NA",ROUNDUP((I58+(N58*J58)-(O58*J58))*K58/J58,0))</f>
        <v>0</v>
      </c>
      <c r="R58" s="5">
        <f>+IF(ISERROR(P58*K58),"NA",P58*K58)</f>
        <v>0</v>
      </c>
    </row>
    <row r="59">
      <c r="A59" s="2" t="s">
        <v>152</v>
      </c>
      <c r="B59" s="2" t="s">
        <v>111</v>
      </c>
      <c r="C59" s="2"/>
      <c r="D59" s="2" t="s">
        <v>49</v>
      </c>
      <c r="E59" s="6">
        <v>1</v>
      </c>
      <c r="F59" s="5">
        <f>+IF(ISERROR((D6*MPHideData!D50)+(E6*0)+(F6*0)+(G6*0)+(H6*0)+(I6*0)),"NA",(D6*MPHideData!D50)+(E6*0)+(F6*0)+(G6*0)+(H6*0)+(I6*0))</f>
        <v>12</v>
      </c>
      <c r="G59" s="5">
        <f>+IF(ISERROR((D7*MPHideData!D120)+(E7*0)+(F7*0)+(G7*0)+(H7*0)+(I7*0)),"NA",(D7*MPHideData!D120)+(E7*0)+(F7*0)+(G7*0)+(H7*0)+(I7*0))</f>
        <v>0</v>
      </c>
      <c r="H59" s="5">
        <f>+IF(ISERROR(SUM(F59:G59)),"NA",SUM(F59:G59))</f>
        <v>12</v>
      </c>
      <c r="I59" s="5">
        <f>+IF(ISERROR(H59/E59),"NA",H59/E59)</f>
        <v>12</v>
      </c>
      <c r="J59" s="5">
        <v>1000</v>
      </c>
      <c r="K59" s="5">
        <v>0</v>
      </c>
      <c r="L59" s="2" t="s">
        <v>97</v>
      </c>
      <c r="M59" s="5">
        <f>+IF(ISERROR(ROUNDUP(I59/J59,0)),"NA",ROUNDUP(I59/J59,0))</f>
        <v>1</v>
      </c>
      <c r="N59" s="2">
        <v>0</v>
      </c>
      <c r="O59" s="2">
        <v>0</v>
      </c>
      <c r="P59" s="5">
        <f>+IF(ISERROR(M59+N59-O59),"NA",M59+N59-O59)</f>
        <v>1</v>
      </c>
      <c r="Q59" s="5">
        <f>+IF(ISERROR(ROUNDUP((I59+(N59*J59)-(O59*J59))*K59/J59,0)),"NA",ROUNDUP((I59+(N59*J59)-(O59*J59))*K59/J59,0))</f>
        <v>0</v>
      </c>
      <c r="R59" s="5">
        <f>+IF(ISERROR(P59*K59),"NA",P59*K59)</f>
        <v>0</v>
      </c>
    </row>
    <row r="60">
      <c r="A60" s="2" t="s">
        <v>153</v>
      </c>
      <c r="B60" s="2" t="s">
        <v>114</v>
      </c>
      <c r="C60" s="2"/>
      <c r="D60" s="2" t="s">
        <v>50</v>
      </c>
      <c r="E60" s="6">
        <v>0.9</v>
      </c>
      <c r="F60" s="5">
        <f>+IF(ISERROR((D6*MPHideData!D51)+(E6*MPHideData!E51)+(F6*0)+(G6*0)+(H6*MPHideData!H51)+(I6*0)),"NA",(D6*MPHideData!D51)+(E6*MPHideData!E51)+(F6*0)+(G6*0)+(H6*MPHideData!H51)+(I6*0))</f>
        <v>145</v>
      </c>
      <c r="G60" s="5">
        <f>+IF(ISERROR((D7*MPHideData!D121)+(E7*MPHideData!E121)+(F7*0)+(G7*0)+(H7*MPHideData!H121)+(I7*0)),"NA",(D7*MPHideData!D121)+(E7*MPHideData!E121)+(F7*0)+(G7*0)+(H7*MPHideData!H121)+(I7*0))</f>
        <v>0</v>
      </c>
      <c r="H60" s="5">
        <f>+IF(ISERROR(SUM(F60:G60)),"NA",SUM(F60:G60))</f>
        <v>145</v>
      </c>
      <c r="I60" s="5">
        <f>+IF(ISERROR(H60/E60),"NA",H60/E60)</f>
        <v>161.11111111111111</v>
      </c>
      <c r="J60" s="5">
        <v>1000</v>
      </c>
      <c r="K60" s="5">
        <v>0</v>
      </c>
      <c r="L60" s="2" t="s">
        <v>97</v>
      </c>
      <c r="M60" s="5">
        <f>+IF(ISERROR(ROUNDUP(I60/J60,0)),"NA",ROUNDUP(I60/J60,0))</f>
        <v>1</v>
      </c>
      <c r="N60" s="2">
        <v>0</v>
      </c>
      <c r="O60" s="2">
        <v>0</v>
      </c>
      <c r="P60" s="5">
        <f>+IF(ISERROR(M60+N60-O60),"NA",M60+N60-O60)</f>
        <v>1</v>
      </c>
      <c r="Q60" s="5">
        <f>+IF(ISERROR(ROUNDUP((I60+(N60*J60)-(O60*J60))*K60/J60,0)),"NA",ROUNDUP((I60+(N60*J60)-(O60*J60))*K60/J60,0))</f>
        <v>0</v>
      </c>
      <c r="R60" s="5">
        <f>+IF(ISERROR(P60*K60),"NA",P60*K60)</f>
        <v>0</v>
      </c>
    </row>
    <row r="61">
      <c r="A61" s="2" t="s">
        <v>154</v>
      </c>
      <c r="B61" s="2" t="s">
        <v>105</v>
      </c>
      <c r="C61" s="2"/>
      <c r="D61" s="2" t="s">
        <v>51</v>
      </c>
      <c r="E61" s="6">
        <v>1</v>
      </c>
      <c r="F61" s="5">
        <f>+IF(ISERROR((D6*0)+(E6*0)+(F6*MPHideData!F52)+(G6*MPHideData!G52)+(H6*0)+(I6*0)),"NA",(D6*0)+(E6*0)+(F6*MPHideData!F52)+(G6*MPHideData!G52)+(H6*0)+(I6*0))</f>
        <v>27</v>
      </c>
      <c r="G61" s="5">
        <f>+IF(ISERROR((D7*0)+(E7*0)+(F7*MPHideData!F122)+(G7*MPHideData!G122)+(H7*0)+(I7*0)),"NA",(D7*0)+(E7*0)+(F7*MPHideData!F122)+(G7*MPHideData!G122)+(H7*0)+(I7*0))</f>
        <v>0</v>
      </c>
      <c r="H61" s="5">
        <f>+IF(ISERROR(SUM(F61:G61)),"NA",SUM(F61:G61))</f>
        <v>27</v>
      </c>
      <c r="I61" s="5">
        <f>+IF(ISERROR(H61/E61),"NA",H61/E61)</f>
        <v>27</v>
      </c>
      <c r="J61" s="5">
        <v>1000</v>
      </c>
      <c r="K61" s="5">
        <v>0</v>
      </c>
      <c r="L61" s="2" t="s">
        <v>97</v>
      </c>
      <c r="M61" s="5">
        <f>+IF(ISERROR(ROUNDUP(I61/J61,0)),"NA",ROUNDUP(I61/J61,0))</f>
        <v>1</v>
      </c>
      <c r="N61" s="2">
        <v>0</v>
      </c>
      <c r="O61" s="2">
        <v>0</v>
      </c>
      <c r="P61" s="5">
        <f>+IF(ISERROR(M61+N61-O61),"NA",M61+N61-O61)</f>
        <v>1</v>
      </c>
      <c r="Q61" s="5">
        <f>+IF(ISERROR(ROUNDUP((I61+(N61*J61)-(O61*J61))*K61/J61,0)),"NA",ROUNDUP((I61+(N61*J61)-(O61*J61))*K61/J61,0))</f>
        <v>0</v>
      </c>
      <c r="R61" s="5">
        <f>+IF(ISERROR(P61*K61),"NA",P61*K61)</f>
        <v>0</v>
      </c>
    </row>
    <row r="62">
      <c r="A62" s="2" t="s">
        <v>155</v>
      </c>
      <c r="B62" s="2" t="s">
        <v>101</v>
      </c>
      <c r="C62" s="2"/>
      <c r="D62" s="2" t="s">
        <v>52</v>
      </c>
      <c r="E62" s="6">
        <v>1</v>
      </c>
      <c r="F62" s="5">
        <f>+IF(ISERROR((D6*0)+(E6*0)+(F6*MPHideData!F53)+(G6*0)+(H6*MPHideData!H53)+(I6*0)),"NA",(D6*0)+(E6*0)+(F6*MPHideData!F53)+(G6*0)+(H6*MPHideData!H53)+(I6*0))</f>
        <v>130</v>
      </c>
      <c r="G62" s="5">
        <f>+IF(ISERROR((D7*0)+(E7*0)+(F7*MPHideData!F123)+(G7*0)+(H7*MPHideData!H123)+(I7*0)),"NA",(D7*0)+(E7*0)+(F7*MPHideData!F123)+(G7*0)+(H7*MPHideData!H123)+(I7*0))</f>
        <v>0</v>
      </c>
      <c r="H62" s="5">
        <f>+IF(ISERROR(SUM(F62:G62)),"NA",SUM(F62:G62))</f>
        <v>130</v>
      </c>
      <c r="I62" s="5">
        <f>+IF(ISERROR(H62/E62),"NA",H62/E62)</f>
        <v>130</v>
      </c>
      <c r="J62" s="5">
        <v>1000</v>
      </c>
      <c r="K62" s="5">
        <v>0</v>
      </c>
      <c r="L62" s="2" t="s">
        <v>97</v>
      </c>
      <c r="M62" s="5">
        <f>+IF(ISERROR(ROUNDUP(I62/J62,0)),"NA",ROUNDUP(I62/J62,0))</f>
        <v>1</v>
      </c>
      <c r="N62" s="2">
        <v>0</v>
      </c>
      <c r="O62" s="2">
        <v>0</v>
      </c>
      <c r="P62" s="5">
        <f>+IF(ISERROR(M62+N62-O62),"NA",M62+N62-O62)</f>
        <v>1</v>
      </c>
      <c r="Q62" s="5">
        <f>+IF(ISERROR(ROUNDUP((I62+(N62*J62)-(O62*J62))*K62/J62,0)),"NA",ROUNDUP((I62+(N62*J62)-(O62*J62))*K62/J62,0))</f>
        <v>0</v>
      </c>
      <c r="R62" s="5">
        <f>+IF(ISERROR(P62*K62),"NA",P62*K62)</f>
        <v>0</v>
      </c>
    </row>
    <row r="63">
      <c r="A63" s="2" t="s">
        <v>156</v>
      </c>
      <c r="B63" s="2" t="s">
        <v>101</v>
      </c>
      <c r="C63" s="2"/>
      <c r="D63" s="2" t="s">
        <v>53</v>
      </c>
      <c r="E63" s="6">
        <v>1</v>
      </c>
      <c r="F63" s="5">
        <f>+IF(ISERROR((D6*0)+(E6*MPHideData!E54)+(F6*0)+(G6*0)+(H6*0)+(I6*0)),"NA",(D6*0)+(E6*MPHideData!E54)+(F6*0)+(G6*0)+(H6*0)+(I6*0))</f>
        <v>50</v>
      </c>
      <c r="G63" s="5">
        <f>+IF(ISERROR((D7*0)+(E7*MPHideData!E124)+(F7*0)+(G7*0)+(H7*0)+(I7*0)),"NA",(D7*0)+(E7*MPHideData!E124)+(F7*0)+(G7*0)+(H7*0)+(I7*0))</f>
        <v>0</v>
      </c>
      <c r="H63" s="5">
        <f>+IF(ISERROR(SUM(F63:G63)),"NA",SUM(F63:G63))</f>
        <v>50</v>
      </c>
      <c r="I63" s="5">
        <f>+IF(ISERROR(H63/E63),"NA",H63/E63)</f>
        <v>50</v>
      </c>
      <c r="J63" s="5">
        <v>1000</v>
      </c>
      <c r="K63" s="5">
        <v>0</v>
      </c>
      <c r="L63" s="2" t="s">
        <v>97</v>
      </c>
      <c r="M63" s="5">
        <f>+IF(ISERROR(ROUNDUP(I63/J63,0)),"NA",ROUNDUP(I63/J63,0))</f>
        <v>1</v>
      </c>
      <c r="N63" s="2">
        <v>0</v>
      </c>
      <c r="O63" s="2">
        <v>0</v>
      </c>
      <c r="P63" s="5">
        <f>+IF(ISERROR(M63+N63-O63),"NA",M63+N63-O63)</f>
        <v>1</v>
      </c>
      <c r="Q63" s="5">
        <f>+IF(ISERROR(ROUNDUP((I63+(N63*J63)-(O63*J63))*K63/J63,0)),"NA",ROUNDUP((I63+(N63*J63)-(O63*J63))*K63/J63,0))</f>
        <v>0</v>
      </c>
      <c r="R63" s="5">
        <f>+IF(ISERROR(P63*K63),"NA",P63*K63)</f>
        <v>0</v>
      </c>
    </row>
    <row r="64">
      <c r="A64" s="2" t="s">
        <v>157</v>
      </c>
      <c r="B64" s="2" t="s">
        <v>101</v>
      </c>
      <c r="C64" s="2"/>
      <c r="D64" s="2" t="s">
        <v>54</v>
      </c>
      <c r="E64" s="6">
        <v>1</v>
      </c>
      <c r="F64" s="5">
        <f>+IF(ISERROR((D6*0)+(E6*0)+(F6*0)+(G6*MPHideData!G55)+(H6*0)+(I6*0)),"NA",(D6*0)+(E6*0)+(F6*0)+(G6*MPHideData!G55)+(H6*0)+(I6*0))</f>
        <v>80</v>
      </c>
      <c r="G64" s="5">
        <f>+IF(ISERROR((D7*0)+(E7*0)+(F7*0)+(G7*MPHideData!G125)+(H7*0)+(I7*0)),"NA",(D7*0)+(E7*0)+(F7*0)+(G7*MPHideData!G125)+(H7*0)+(I7*0))</f>
        <v>0</v>
      </c>
      <c r="H64" s="5">
        <f>+IF(ISERROR(SUM(F64:G64)),"NA",SUM(F64:G64))</f>
        <v>80</v>
      </c>
      <c r="I64" s="5">
        <f>+IF(ISERROR(H64/E64),"NA",H64/E64)</f>
        <v>80</v>
      </c>
      <c r="J64" s="5">
        <v>1000</v>
      </c>
      <c r="K64" s="5">
        <v>0</v>
      </c>
      <c r="L64" s="2" t="s">
        <v>97</v>
      </c>
      <c r="M64" s="5">
        <f>+IF(ISERROR(ROUNDUP(I64/J64,0)),"NA",ROUNDUP(I64/J64,0))</f>
        <v>1</v>
      </c>
      <c r="N64" s="2">
        <v>0</v>
      </c>
      <c r="O64" s="2">
        <v>0</v>
      </c>
      <c r="P64" s="5">
        <f>+IF(ISERROR(M64+N64-O64),"NA",M64+N64-O64)</f>
        <v>1</v>
      </c>
      <c r="Q64" s="5">
        <f>+IF(ISERROR(ROUNDUP((I64+(N64*J64)-(O64*J64))*K64/J64,0)),"NA",ROUNDUP((I64+(N64*J64)-(O64*J64))*K64/J64,0))</f>
        <v>0</v>
      </c>
      <c r="R64" s="5">
        <f>+IF(ISERROR(P64*K64),"NA",P64*K64)</f>
        <v>0</v>
      </c>
    </row>
    <row r="65">
      <c r="A65" s="2" t="s">
        <v>158</v>
      </c>
      <c r="B65" s="2" t="s">
        <v>101</v>
      </c>
      <c r="C65" s="2"/>
      <c r="D65" s="2" t="s">
        <v>55</v>
      </c>
      <c r="E65" s="6">
        <v>1</v>
      </c>
      <c r="F65" s="5">
        <f>+IF(ISERROR((D6*0)+(E6*0)+(F6*0)+(G6*0)+(H6*MPHideData!H56)+(I6*0)),"NA",(D6*0)+(E6*0)+(F6*0)+(G6*0)+(H6*MPHideData!H56)+(I6*0))</f>
        <v>100</v>
      </c>
      <c r="G65" s="5">
        <f>+IF(ISERROR((D7*0)+(E7*0)+(F7*0)+(G7*0)+(H7*MPHideData!H126)+(I7*0)),"NA",(D7*0)+(E7*0)+(F7*0)+(G7*0)+(H7*MPHideData!H126)+(I7*0))</f>
        <v>0</v>
      </c>
      <c r="H65" s="5">
        <f>+IF(ISERROR(SUM(F65:G65)),"NA",SUM(F65:G65))</f>
        <v>100</v>
      </c>
      <c r="I65" s="5">
        <f>+IF(ISERROR(H65/E65),"NA",H65/E65)</f>
        <v>100</v>
      </c>
      <c r="J65" s="5">
        <v>1000</v>
      </c>
      <c r="K65" s="5">
        <v>0</v>
      </c>
      <c r="L65" s="2" t="s">
        <v>97</v>
      </c>
      <c r="M65" s="5">
        <f>+IF(ISERROR(ROUNDUP(I65/J65,0)),"NA",ROUNDUP(I65/J65,0))</f>
        <v>1</v>
      </c>
      <c r="N65" s="2">
        <v>0</v>
      </c>
      <c r="O65" s="2">
        <v>0</v>
      </c>
      <c r="P65" s="5">
        <f>+IF(ISERROR(M65+N65-O65),"NA",M65+N65-O65)</f>
        <v>1</v>
      </c>
      <c r="Q65" s="5">
        <f>+IF(ISERROR(ROUNDUP((I65+(N65*J65)-(O65*J65))*K65/J65,0)),"NA",ROUNDUP((I65+(N65*J65)-(O65*J65))*K65/J65,0))</f>
        <v>0</v>
      </c>
      <c r="R65" s="5">
        <f>+IF(ISERROR(P65*K65),"NA",P65*K65)</f>
        <v>0</v>
      </c>
    </row>
    <row r="66">
      <c r="A66" s="2" t="s">
        <v>159</v>
      </c>
      <c r="B66" s="2" t="s">
        <v>101</v>
      </c>
      <c r="C66" s="2"/>
      <c r="D66" s="2" t="s">
        <v>56</v>
      </c>
      <c r="E66" s="6">
        <v>0.8</v>
      </c>
      <c r="F66" s="5">
        <f>+IF(ISERROR((D6*MPHideData!D57)+(E6*MPHideData!E57)+(F6*MPHideData!F57)+(G6*MPHideData!G57)+(H6*MPHideData!H57)+(I6*MPHideData!I57)),"NA",(D6*MPHideData!D57)+(E6*MPHideData!E57)+(F6*MPHideData!F57)+(G6*MPHideData!G57)+(H6*MPHideData!H57)+(I6*MPHideData!I57))</f>
        <v>535</v>
      </c>
      <c r="G66" s="5">
        <f>+IF(ISERROR((D7*MPHideData!D127)+(E7*MPHideData!E127)+(F7*MPHideData!F127)+(G7*MPHideData!G127)+(H7*MPHideData!H127)+(I7*MPHideData!I127)),"NA",(D7*MPHideData!D127)+(E7*MPHideData!E127)+(F7*MPHideData!F127)+(G7*MPHideData!G127)+(H7*MPHideData!H127)+(I7*MPHideData!I127))</f>
        <v>0</v>
      </c>
      <c r="H66" s="5">
        <f>+IF(ISERROR(SUM(F66:G66)),"NA",SUM(F66:G66))</f>
        <v>535</v>
      </c>
      <c r="I66" s="5">
        <f>+IF(ISERROR(H66/E66),"NA",H66/E66)</f>
        <v>668.75</v>
      </c>
      <c r="J66" s="5">
        <v>1000</v>
      </c>
      <c r="K66" s="5">
        <v>0</v>
      </c>
      <c r="L66" s="2" t="s">
        <v>97</v>
      </c>
      <c r="M66" s="5">
        <f>+IF(ISERROR(ROUNDUP(I66/J66,0)),"NA",ROUNDUP(I66/J66,0))</f>
        <v>1</v>
      </c>
      <c r="N66" s="2">
        <v>0</v>
      </c>
      <c r="O66" s="2">
        <v>0</v>
      </c>
      <c r="P66" s="5">
        <f>+IF(ISERROR(M66+N66-O66),"NA",M66+N66-O66)</f>
        <v>1</v>
      </c>
      <c r="Q66" s="5">
        <f>+IF(ISERROR(ROUNDUP((I66+(N66*J66)-(O66*J66))*K66/J66,0)),"NA",ROUNDUP((I66+(N66*J66)-(O66*J66))*K66/J66,0))</f>
        <v>0</v>
      </c>
      <c r="R66" s="5">
        <f>+IF(ISERROR(P66*K66),"NA",P66*K66)</f>
        <v>0</v>
      </c>
    </row>
    <row r="67">
      <c r="A67" s="2" t="s">
        <v>160</v>
      </c>
      <c r="B67" s="2" t="s">
        <v>101</v>
      </c>
      <c r="C67" s="2"/>
      <c r="D67" s="2" t="s">
        <v>57</v>
      </c>
      <c r="E67" s="6">
        <v>1</v>
      </c>
      <c r="F67" s="5">
        <f>+IF(ISERROR((D6*0)+(E6*0)+(F6*0)+(G6*MPHideData!G58)+(H6*0)+(I6*0)),"NA",(D6*0)+(E6*0)+(F6*0)+(G6*MPHideData!G58)+(H6*0)+(I6*0))</f>
        <v>90</v>
      </c>
      <c r="G67" s="5">
        <f>+IF(ISERROR((D7*0)+(E7*0)+(F7*0)+(G7*MPHideData!G128)+(H7*0)+(I7*0)),"NA",(D7*0)+(E7*0)+(F7*0)+(G7*MPHideData!G128)+(H7*0)+(I7*0))</f>
        <v>0</v>
      </c>
      <c r="H67" s="5">
        <f>+IF(ISERROR(SUM(F67:G67)),"NA",SUM(F67:G67))</f>
        <v>90</v>
      </c>
      <c r="I67" s="5">
        <f>+IF(ISERROR(H67/E67),"NA",H67/E67)</f>
        <v>90</v>
      </c>
      <c r="J67" s="5">
        <v>1000</v>
      </c>
      <c r="K67" s="5">
        <v>0</v>
      </c>
      <c r="L67" s="2" t="s">
        <v>97</v>
      </c>
      <c r="M67" s="5">
        <f>+IF(ISERROR(ROUNDUP(I67/J67,0)),"NA",ROUNDUP(I67/J67,0))</f>
        <v>1</v>
      </c>
      <c r="N67" s="2">
        <v>0</v>
      </c>
      <c r="O67" s="2">
        <v>0</v>
      </c>
      <c r="P67" s="5">
        <f>+IF(ISERROR(M67+N67-O67),"NA",M67+N67-O67)</f>
        <v>1</v>
      </c>
      <c r="Q67" s="5">
        <f>+IF(ISERROR(ROUNDUP((I67+(N67*J67)-(O67*J67))*K67/J67,0)),"NA",ROUNDUP((I67+(N67*J67)-(O67*J67))*K67/J67,0))</f>
        <v>0</v>
      </c>
      <c r="R67" s="5">
        <f>+IF(ISERROR(P67*K67),"NA",P67*K67)</f>
        <v>0</v>
      </c>
    </row>
    <row r="68">
      <c r="A68" s="2" t="s">
        <v>161</v>
      </c>
      <c r="B68" s="2" t="s">
        <v>114</v>
      </c>
      <c r="C68" s="2"/>
      <c r="D68" s="2" t="s">
        <v>58</v>
      </c>
      <c r="E68" s="6">
        <v>0.7</v>
      </c>
      <c r="F68" s="5">
        <f>+IF(ISERROR((D6*0)+(E6*0)+(F6*0)+(G6*MPHideData!G59)+(H6*MPHideData!H59)+(I6*0)),"NA",(D6*0)+(E6*0)+(F6*0)+(G6*MPHideData!G59)+(H6*MPHideData!H59)+(I6*0))</f>
        <v>180</v>
      </c>
      <c r="G68" s="5">
        <f>+IF(ISERROR((D7*0)+(E7*0)+(F7*0)+(G7*MPHideData!G129)+(H7*MPHideData!H129)+(I7*0)),"NA",(D7*0)+(E7*0)+(F7*0)+(G7*MPHideData!G129)+(H7*MPHideData!H129)+(I7*0))</f>
        <v>0</v>
      </c>
      <c r="H68" s="5">
        <f>+IF(ISERROR(SUM(F68:G68)),"NA",SUM(F68:G68))</f>
        <v>180</v>
      </c>
      <c r="I68" s="5">
        <f>+IF(ISERROR(H68/E68),"NA",H68/E68)</f>
        <v>257.14285714285717</v>
      </c>
      <c r="J68" s="5">
        <v>1000</v>
      </c>
      <c r="K68" s="5">
        <v>0</v>
      </c>
      <c r="L68" s="2" t="s">
        <v>97</v>
      </c>
      <c r="M68" s="5">
        <f>+IF(ISERROR(ROUNDUP(I68/J68,0)),"NA",ROUNDUP(I68/J68,0))</f>
        <v>1</v>
      </c>
      <c r="N68" s="2">
        <v>0</v>
      </c>
      <c r="O68" s="2">
        <v>0</v>
      </c>
      <c r="P68" s="5">
        <f>+IF(ISERROR(M68+N68-O68),"NA",M68+N68-O68)</f>
        <v>1</v>
      </c>
      <c r="Q68" s="5">
        <f>+IF(ISERROR(ROUNDUP((I68+(N68*J68)-(O68*J68))*K68/J68,0)),"NA",ROUNDUP((I68+(N68*J68)-(O68*J68))*K68/J68,0))</f>
        <v>0</v>
      </c>
      <c r="R68" s="5">
        <f>+IF(ISERROR(P68*K68),"NA",P68*K68)</f>
        <v>0</v>
      </c>
    </row>
    <row r="69">
      <c r="A69" s="2" t="s">
        <v>162</v>
      </c>
      <c r="B69" s="2" t="s">
        <v>101</v>
      </c>
      <c r="C69" s="2"/>
      <c r="D69" s="2" t="s">
        <v>59</v>
      </c>
      <c r="E69" s="6">
        <v>1</v>
      </c>
      <c r="F69" s="5">
        <f>+IF(ISERROR((D6*MPHideData!D60)+(E6*0)+(F6*0)+(G6*0)+(H6*0)+(I6*0)),"NA",(D6*MPHideData!D60)+(E6*0)+(F6*0)+(G6*0)+(H6*0)+(I6*0))</f>
        <v>8</v>
      </c>
      <c r="G69" s="5">
        <f>+IF(ISERROR((D7*MPHideData!D130)+(E7*0)+(F7*0)+(G7*0)+(H7*0)+(I7*0)),"NA",(D7*MPHideData!D130)+(E7*0)+(F7*0)+(G7*0)+(H7*0)+(I7*0))</f>
        <v>0</v>
      </c>
      <c r="H69" s="5">
        <f>+IF(ISERROR(SUM(F69:G69)),"NA",SUM(F69:G69))</f>
        <v>8</v>
      </c>
      <c r="I69" s="5">
        <f>+IF(ISERROR(H69/E69),"NA",H69/E69)</f>
        <v>8</v>
      </c>
      <c r="J69" s="5">
        <v>1000</v>
      </c>
      <c r="K69" s="5">
        <v>0</v>
      </c>
      <c r="L69" s="2" t="s">
        <v>97</v>
      </c>
      <c r="M69" s="5">
        <f>+IF(ISERROR(ROUNDUP(I69/J69,0)),"NA",ROUNDUP(I69/J69,0))</f>
        <v>1</v>
      </c>
      <c r="N69" s="2">
        <v>0</v>
      </c>
      <c r="O69" s="2">
        <v>0</v>
      </c>
      <c r="P69" s="5">
        <f>+IF(ISERROR(M69+N69-O69),"NA",M69+N69-O69)</f>
        <v>1</v>
      </c>
      <c r="Q69" s="5">
        <f>+IF(ISERROR(ROUNDUP((I69+(N69*J69)-(O69*J69))*K69/J69,0)),"NA",ROUNDUP((I69+(N69*J69)-(O69*J69))*K69/J69,0))</f>
        <v>0</v>
      </c>
      <c r="R69" s="5">
        <f>+IF(ISERROR(P69*K69),"NA",P69*K69)</f>
        <v>0</v>
      </c>
    </row>
    <row r="70">
      <c r="A70" s="2" t="s">
        <v>163</v>
      </c>
      <c r="B70" s="2" t="s">
        <v>99</v>
      </c>
      <c r="C70" s="2"/>
      <c r="D70" s="2" t="s">
        <v>60</v>
      </c>
      <c r="E70" s="6">
        <v>0.9</v>
      </c>
      <c r="F70" s="5">
        <f>+IF(ISERROR((D6*0)+(E6*0)+(F6*0)+(G6*MPHideData!G61)+(H6*0)+(I6*0)),"NA",(D6*0)+(E6*0)+(F6*0)+(G6*MPHideData!G61)+(H6*0)+(I6*0))</f>
        <v>60</v>
      </c>
      <c r="G70" s="5">
        <f>+IF(ISERROR((D7*0)+(E7*0)+(F7*0)+(G7*MPHideData!G131)+(H7*0)+(I7*0)),"NA",(D7*0)+(E7*0)+(F7*0)+(G7*MPHideData!G131)+(H7*0)+(I7*0))</f>
        <v>0</v>
      </c>
      <c r="H70" s="5">
        <f>+IF(ISERROR(SUM(F70:G70)),"NA",SUM(F70:G70))</f>
        <v>60</v>
      </c>
      <c r="I70" s="5">
        <f>+IF(ISERROR(H70/E70),"NA",H70/E70)</f>
        <v>66.666666666666671</v>
      </c>
      <c r="J70" s="5">
        <v>1000</v>
      </c>
      <c r="K70" s="5">
        <v>0</v>
      </c>
      <c r="L70" s="2" t="s">
        <v>97</v>
      </c>
      <c r="M70" s="5">
        <f>+IF(ISERROR(ROUNDUP(I70/J70,0)),"NA",ROUNDUP(I70/J70,0))</f>
        <v>1</v>
      </c>
      <c r="N70" s="2">
        <v>0</v>
      </c>
      <c r="O70" s="2">
        <v>0</v>
      </c>
      <c r="P70" s="5">
        <f>+IF(ISERROR(M70+N70-O70),"NA",M70+N70-O70)</f>
        <v>1</v>
      </c>
      <c r="Q70" s="5">
        <f>+IF(ISERROR(ROUNDUP((I70+(N70*J70)-(O70*J70))*K70/J70,0)),"NA",ROUNDUP((I70+(N70*J70)-(O70*J70))*K70/J70,0))</f>
        <v>0</v>
      </c>
      <c r="R70" s="5">
        <f>+IF(ISERROR(P70*K70),"NA",P70*K70)</f>
        <v>0</v>
      </c>
    </row>
    <row r="71">
      <c r="A71" s="2" t="s">
        <v>164</v>
      </c>
      <c r="B71" s="2" t="s">
        <v>114</v>
      </c>
      <c r="C71" s="2"/>
      <c r="D71" s="2" t="s">
        <v>61</v>
      </c>
      <c r="E71" s="6">
        <v>0.85</v>
      </c>
      <c r="F71" s="5">
        <f>+IF(ISERROR((D6*0)+(E6*0)+(F6*0)+(G6*0)+(H6*MPHideData!H62)+(I6*MPHideData!I62)),"NA",(D6*0)+(E6*0)+(F6*0)+(G6*0)+(H6*MPHideData!H62)+(I6*MPHideData!I62))</f>
        <v>160</v>
      </c>
      <c r="G71" s="5">
        <f>+IF(ISERROR((D7*0)+(E7*0)+(F7*0)+(G7*0)+(H7*MPHideData!H132)+(I7*MPHideData!I132)),"NA",(D7*0)+(E7*0)+(F7*0)+(G7*0)+(H7*MPHideData!H132)+(I7*MPHideData!I132))</f>
        <v>0</v>
      </c>
      <c r="H71" s="5">
        <f>+IF(ISERROR(SUM(F71:G71)),"NA",SUM(F71:G71))</f>
        <v>160</v>
      </c>
      <c r="I71" s="5">
        <f>+IF(ISERROR(H71/E71),"NA",H71/E71)</f>
        <v>188.23529411764707</v>
      </c>
      <c r="J71" s="5">
        <v>1000</v>
      </c>
      <c r="K71" s="5">
        <v>0</v>
      </c>
      <c r="L71" s="2" t="s">
        <v>97</v>
      </c>
      <c r="M71" s="5">
        <f>+IF(ISERROR(ROUNDUP(I71/J71,0)),"NA",ROUNDUP(I71/J71,0))</f>
        <v>1</v>
      </c>
      <c r="N71" s="2">
        <v>0</v>
      </c>
      <c r="O71" s="2">
        <v>0</v>
      </c>
      <c r="P71" s="5">
        <f>+IF(ISERROR(M71+N71-O71),"NA",M71+N71-O71)</f>
        <v>1</v>
      </c>
      <c r="Q71" s="5">
        <f>+IF(ISERROR(ROUNDUP((I71+(N71*J71)-(O71*J71))*K71/J71,0)),"NA",ROUNDUP((I71+(N71*J71)-(O71*J71))*K71/J71,0))</f>
        <v>0</v>
      </c>
      <c r="R71" s="5">
        <f>+IF(ISERROR(P71*K71),"NA",P71*K71)</f>
        <v>0</v>
      </c>
    </row>
    <row r="72">
      <c r="A72" s="2" t="s">
        <v>165</v>
      </c>
      <c r="B72" s="2" t="s">
        <v>99</v>
      </c>
      <c r="C72" s="2"/>
      <c r="D72" s="2" t="s">
        <v>62</v>
      </c>
      <c r="E72" s="6">
        <v>0.9</v>
      </c>
      <c r="F72" s="5">
        <f>+IF(ISERROR((D6*0)+(E6*MPHideData!E63)+(F6*0)+(G6*0)+(H6*0)+(I6*0)),"NA",(D6*0)+(E6*MPHideData!E63)+(F6*0)+(G6*0)+(H6*0)+(I6*0))</f>
        <v>5</v>
      </c>
      <c r="G72" s="5">
        <f>+IF(ISERROR((D7*0)+(E7*MPHideData!E133)+(F7*0)+(G7*0)+(H7*0)+(I7*0)),"NA",(D7*0)+(E7*MPHideData!E133)+(F7*0)+(G7*0)+(H7*0)+(I7*0))</f>
        <v>0</v>
      </c>
      <c r="H72" s="5">
        <f>+IF(ISERROR(SUM(F72:G72)),"NA",SUM(F72:G72))</f>
        <v>5</v>
      </c>
      <c r="I72" s="5">
        <f>+IF(ISERROR(H72/E72),"NA",H72/E72)</f>
        <v>5.5555555555555554</v>
      </c>
      <c r="J72" s="5">
        <v>1000</v>
      </c>
      <c r="K72" s="5">
        <v>0</v>
      </c>
      <c r="L72" s="2" t="s">
        <v>97</v>
      </c>
      <c r="M72" s="5">
        <f>+IF(ISERROR(ROUNDUP(I72/J72,0)),"NA",ROUNDUP(I72/J72,0))</f>
        <v>1</v>
      </c>
      <c r="N72" s="2">
        <v>0</v>
      </c>
      <c r="O72" s="2">
        <v>0</v>
      </c>
      <c r="P72" s="5">
        <f>+IF(ISERROR(M72+N72-O72),"NA",M72+N72-O72)</f>
        <v>1</v>
      </c>
      <c r="Q72" s="5">
        <f>+IF(ISERROR(ROUNDUP((I72+(N72*J72)-(O72*J72))*K72/J72,0)),"NA",ROUNDUP((I72+(N72*J72)-(O72*J72))*K72/J72,0))</f>
        <v>0</v>
      </c>
      <c r="R72" s="5">
        <f>+IF(ISERROR(P72*K72),"NA",P72*K72)</f>
        <v>0</v>
      </c>
    </row>
    <row r="73">
      <c r="A73" s="2" t="s">
        <v>166</v>
      </c>
      <c r="B73" s="2" t="s">
        <v>105</v>
      </c>
      <c r="C73" s="2"/>
      <c r="D73" s="2" t="s">
        <v>63</v>
      </c>
      <c r="E73" s="6">
        <v>0.6</v>
      </c>
      <c r="F73" s="5">
        <f>+IF(ISERROR((D6*MPHideData!D64)+(E6*MPHideData!E64)+(F6*0)+(G6*MPHideData!G64)+(H6*MPHideData!H64)+(I6*0)),"NA",(D6*MPHideData!D64)+(E6*MPHideData!E64)+(F6*0)+(G6*MPHideData!G64)+(H6*MPHideData!H64)+(I6*0))</f>
        <v>335</v>
      </c>
      <c r="G73" s="5">
        <f>+IF(ISERROR((D7*MPHideData!D134)+(E7*MPHideData!E134)+(F7*0)+(G7*MPHideData!G134)+(H7*MPHideData!H134)+(I7*0)),"NA",(D7*MPHideData!D134)+(E7*MPHideData!E134)+(F7*0)+(G7*MPHideData!G134)+(H7*MPHideData!H134)+(I7*0))</f>
        <v>0</v>
      </c>
      <c r="H73" s="5">
        <f>+IF(ISERROR(SUM(F73:G73)),"NA",SUM(F73:G73))</f>
        <v>335</v>
      </c>
      <c r="I73" s="5">
        <f>+IF(ISERROR(H73/E73),"NA",H73/E73)</f>
        <v>558.33333333333337</v>
      </c>
      <c r="J73" s="5">
        <v>1000</v>
      </c>
      <c r="K73" s="5">
        <v>0</v>
      </c>
      <c r="L73" s="2" t="s">
        <v>97</v>
      </c>
      <c r="M73" s="5">
        <f>+IF(ISERROR(ROUNDUP(I73/J73,0)),"NA",ROUNDUP(I73/J73,0))</f>
        <v>1</v>
      </c>
      <c r="N73" s="2">
        <v>0</v>
      </c>
      <c r="O73" s="2">
        <v>0</v>
      </c>
      <c r="P73" s="5">
        <f>+IF(ISERROR(M73+N73-O73),"NA",M73+N73-O73)</f>
        <v>1</v>
      </c>
      <c r="Q73" s="5">
        <f>+IF(ISERROR(ROUNDUP((I73+(N73*J73)-(O73*J73))*K73/J73,0)),"NA",ROUNDUP((I73+(N73*J73)-(O73*J73))*K73/J73,0))</f>
        <v>0</v>
      </c>
      <c r="R73" s="5">
        <f>+IF(ISERROR(P73*K73),"NA",P73*K73)</f>
        <v>0</v>
      </c>
    </row>
    <row r="74">
      <c r="A74" s="2" t="s">
        <v>167</v>
      </c>
      <c r="B74" s="2" t="s">
        <v>127</v>
      </c>
      <c r="C74" s="2"/>
      <c r="D74" s="2" t="s">
        <v>64</v>
      </c>
      <c r="E74" s="6">
        <v>1</v>
      </c>
      <c r="F74" s="5">
        <f>+IF(ISERROR((D6*0)+(E6*MPHideData!E65)+(F6*0)+(G6*MPHideData!G65)+(H6*MPHideData!H65)+(I6*0)),"NA",(D6*0)+(E6*MPHideData!E65)+(F6*0)+(G6*MPHideData!G65)+(H6*MPHideData!H65)+(I6*0))</f>
        <v>100</v>
      </c>
      <c r="G74" s="5">
        <f>+IF(ISERROR((D7*0)+(E7*MPHideData!E135)+(F7*0)+(G7*MPHideData!G135)+(H7*MPHideData!H135)+(I7*0)),"NA",(D7*0)+(E7*MPHideData!E135)+(F7*0)+(G7*MPHideData!G135)+(H7*MPHideData!H135)+(I7*0))</f>
        <v>0</v>
      </c>
      <c r="H74" s="5">
        <f>+IF(ISERROR(SUM(F74:G74)),"NA",SUM(F74:G74))</f>
        <v>100</v>
      </c>
      <c r="I74" s="5">
        <f>+IF(ISERROR(H74/E74),"NA",H74/E74)</f>
        <v>100</v>
      </c>
      <c r="J74" s="5">
        <v>1000</v>
      </c>
      <c r="K74" s="5">
        <v>0</v>
      </c>
      <c r="L74" s="2" t="s">
        <v>97</v>
      </c>
      <c r="M74" s="5">
        <f>+IF(ISERROR(ROUNDUP(I74/J74,0)),"NA",ROUNDUP(I74/J74,0))</f>
        <v>1</v>
      </c>
      <c r="N74" s="2">
        <v>0</v>
      </c>
      <c r="O74" s="2">
        <v>0</v>
      </c>
      <c r="P74" s="5">
        <f>+IF(ISERROR(M74+N74-O74),"NA",M74+N74-O74)</f>
        <v>1</v>
      </c>
      <c r="Q74" s="5">
        <f>+IF(ISERROR(ROUNDUP((I74+(N74*J74)-(O74*J74))*K74/J74,0)),"NA",ROUNDUP((I74+(N74*J74)-(O74*J74))*K74/J74,0))</f>
        <v>0</v>
      </c>
      <c r="R74" s="5">
        <f>+IF(ISERROR(P74*K74),"NA",P74*K74)</f>
        <v>0</v>
      </c>
    </row>
    <row r="75">
      <c r="A75" s="2" t="s">
        <v>168</v>
      </c>
      <c r="B75" s="2" t="s">
        <v>99</v>
      </c>
      <c r="C75" s="2"/>
      <c r="D75" s="2" t="s">
        <v>65</v>
      </c>
      <c r="E75" s="6">
        <v>0.9</v>
      </c>
      <c r="F75" s="5">
        <f>+IF(ISERROR((D6*0)+(E6*0)+(F6*MPHideData!F66)+(G6*MPHideData!G66)+(H6*0)+(I6*0)),"NA",(D6*0)+(E6*0)+(F6*MPHideData!F66)+(G6*MPHideData!G66)+(H6*0)+(I6*0))</f>
        <v>30</v>
      </c>
      <c r="G75" s="5">
        <f>+IF(ISERROR((D7*0)+(E7*0)+(F7*MPHideData!F136)+(G7*MPHideData!G136)+(H7*0)+(I7*0)),"NA",(D7*0)+(E7*0)+(F7*MPHideData!F136)+(G7*MPHideData!G136)+(H7*0)+(I7*0))</f>
        <v>0</v>
      </c>
      <c r="H75" s="5">
        <f>+IF(ISERROR(SUM(F75:G75)),"NA",SUM(F75:G75))</f>
        <v>30</v>
      </c>
      <c r="I75" s="5">
        <f>+IF(ISERROR(H75/E75),"NA",H75/E75)</f>
        <v>33.333333333333336</v>
      </c>
      <c r="J75" s="5">
        <v>1000</v>
      </c>
      <c r="K75" s="5">
        <v>0</v>
      </c>
      <c r="L75" s="2" t="s">
        <v>97</v>
      </c>
      <c r="M75" s="5">
        <f>+IF(ISERROR(ROUNDUP(I75/J75,0)),"NA",ROUNDUP(I75/J75,0))</f>
        <v>1</v>
      </c>
      <c r="N75" s="2">
        <v>0</v>
      </c>
      <c r="O75" s="2">
        <v>0</v>
      </c>
      <c r="P75" s="5">
        <f>+IF(ISERROR(M75+N75-O75),"NA",M75+N75-O75)</f>
        <v>1</v>
      </c>
      <c r="Q75" s="5">
        <f>+IF(ISERROR(ROUNDUP((I75+(N75*J75)-(O75*J75))*K75/J75,0)),"NA",ROUNDUP((I75+(N75*J75)-(O75*J75))*K75/J75,0))</f>
        <v>0</v>
      </c>
      <c r="R75" s="5">
        <f>+IF(ISERROR(P75*K75),"NA",P75*K75)</f>
        <v>0</v>
      </c>
    </row>
    <row r="76">
      <c r="A76" s="2" t="s">
        <v>169</v>
      </c>
      <c r="B76" s="2" t="s">
        <v>99</v>
      </c>
      <c r="C76" s="2"/>
      <c r="D76" s="2" t="s">
        <v>66</v>
      </c>
      <c r="E76" s="6">
        <v>0.8</v>
      </c>
      <c r="F76" s="5">
        <f>+IF(ISERROR((D6*MPHideData!D67)+(E6*MPHideData!E67)+(F6*MPHideData!F67)+(G6*MPHideData!G67)+(H6*MPHideData!H67)+(I6*0)),"NA",(D6*MPHideData!D67)+(E6*MPHideData!E67)+(F6*MPHideData!F67)+(G6*MPHideData!G67)+(H6*MPHideData!H67)+(I6*0))</f>
        <v>278</v>
      </c>
      <c r="G76" s="5">
        <f>+IF(ISERROR((D7*MPHideData!D137)+(E7*MPHideData!E137)+(F7*MPHideData!F137)+(G7*MPHideData!G137)+(H7*MPHideData!H137)+(I7*0)),"NA",(D7*MPHideData!D137)+(E7*MPHideData!E137)+(F7*MPHideData!F137)+(G7*MPHideData!G137)+(H7*MPHideData!H137)+(I7*0))</f>
        <v>0</v>
      </c>
      <c r="H76" s="5">
        <f>+IF(ISERROR(SUM(F76:G76)),"NA",SUM(F76:G76))</f>
        <v>278</v>
      </c>
      <c r="I76" s="5">
        <f>+IF(ISERROR(H76/E76),"NA",H76/E76)</f>
        <v>347.5</v>
      </c>
      <c r="J76" s="5">
        <v>1000</v>
      </c>
      <c r="K76" s="5">
        <v>0</v>
      </c>
      <c r="L76" s="2" t="s">
        <v>97</v>
      </c>
      <c r="M76" s="5">
        <f>+IF(ISERROR(ROUNDUP(I76/J76,0)),"NA",ROUNDUP(I76/J76,0))</f>
        <v>1</v>
      </c>
      <c r="N76" s="2">
        <v>0</v>
      </c>
      <c r="O76" s="2">
        <v>0</v>
      </c>
      <c r="P76" s="5">
        <f>+IF(ISERROR(M76+N76-O76),"NA",M76+N76-O76)</f>
        <v>1</v>
      </c>
      <c r="Q76" s="5">
        <f>+IF(ISERROR(ROUNDUP((I76+(N76*J76)-(O76*J76))*K76/J76,0)),"NA",ROUNDUP((I76+(N76*J76)-(O76*J76))*K76/J76,0))</f>
        <v>0</v>
      </c>
      <c r="R76" s="5">
        <f>+IF(ISERROR(P76*K76),"NA",P76*K76)</f>
        <v>0</v>
      </c>
    </row>
    <row r="77">
      <c r="A77" s="2" t="s">
        <v>170</v>
      </c>
      <c r="B77" s="2" t="s">
        <v>114</v>
      </c>
      <c r="C77" s="2"/>
      <c r="D77" s="2" t="s">
        <v>67</v>
      </c>
      <c r="E77" s="6">
        <v>0.6</v>
      </c>
      <c r="F77" s="5">
        <f>+IF(ISERROR((D6*0)+(E6*MPHideData!E68)+(F6*0)+(G6*0)+(H6*0)+(I6*0)),"NA",(D6*0)+(E6*MPHideData!E68)+(F6*0)+(G6*0)+(H6*0)+(I6*0))</f>
        <v>70</v>
      </c>
      <c r="G77" s="5">
        <f>+IF(ISERROR((D7*0)+(E7*MPHideData!E138)+(F7*0)+(G7*0)+(H7*0)+(I7*0)),"NA",(D7*0)+(E7*MPHideData!E138)+(F7*0)+(G7*0)+(H7*0)+(I7*0))</f>
        <v>0</v>
      </c>
      <c r="H77" s="5">
        <f>+IF(ISERROR(SUM(F77:G77)),"NA",SUM(F77:G77))</f>
        <v>70</v>
      </c>
      <c r="I77" s="5">
        <f>+IF(ISERROR(H77/E77),"NA",H77/E77)</f>
        <v>116.66666666666667</v>
      </c>
      <c r="J77" s="5">
        <v>1000</v>
      </c>
      <c r="K77" s="5">
        <v>0</v>
      </c>
      <c r="L77" s="2" t="s">
        <v>97</v>
      </c>
      <c r="M77" s="5">
        <f>+IF(ISERROR(ROUNDUP(I77/J77,0)),"NA",ROUNDUP(I77/J77,0))</f>
        <v>1</v>
      </c>
      <c r="N77" s="2">
        <v>0</v>
      </c>
      <c r="O77" s="2">
        <v>0</v>
      </c>
      <c r="P77" s="5">
        <f>+IF(ISERROR(M77+N77-O77),"NA",M77+N77-O77)</f>
        <v>1</v>
      </c>
      <c r="Q77" s="5">
        <f>+IF(ISERROR(ROUNDUP((I77+(N77*J77)-(O77*J77))*K77/J77,0)),"NA",ROUNDUP((I77+(N77*J77)-(O77*J77))*K77/J77,0))</f>
        <v>0</v>
      </c>
      <c r="R77" s="5">
        <f>+IF(ISERROR(P77*K77),"NA",P77*K77)</f>
        <v>0</v>
      </c>
    </row>
    <row r="78">
      <c r="A78" s="2" t="s">
        <v>171</v>
      </c>
      <c r="B78" s="2" t="s">
        <v>127</v>
      </c>
      <c r="C78" s="2"/>
      <c r="D78" s="2" t="s">
        <v>68</v>
      </c>
      <c r="E78" s="6">
        <v>1</v>
      </c>
      <c r="F78" s="5">
        <f>+IF(ISERROR((D6*MPHideData!D69)+(E6*0)+(F6*0)+(G6*0)+(H6*MPHideData!H69)+(I6*0)),"NA",(D6*MPHideData!D69)+(E6*0)+(F6*0)+(G6*0)+(H6*MPHideData!H69)+(I6*0))</f>
        <v>330</v>
      </c>
      <c r="G78" s="5">
        <f>+IF(ISERROR((D7*MPHideData!D139)+(E7*0)+(F7*0)+(G7*0)+(H7*MPHideData!H139)+(I7*0)),"NA",(D7*MPHideData!D139)+(E7*0)+(F7*0)+(G7*0)+(H7*MPHideData!H139)+(I7*0))</f>
        <v>0</v>
      </c>
      <c r="H78" s="5">
        <f>+IF(ISERROR(SUM(F78:G78)),"NA",SUM(F78:G78))</f>
        <v>330</v>
      </c>
      <c r="I78" s="5">
        <f>+IF(ISERROR(H78/E78),"NA",H78/E78)</f>
        <v>330</v>
      </c>
      <c r="J78" s="5">
        <v>1000</v>
      </c>
      <c r="K78" s="5">
        <v>0</v>
      </c>
      <c r="L78" s="2" t="s">
        <v>97</v>
      </c>
      <c r="M78" s="5">
        <f>+IF(ISERROR(ROUNDUP(I78/J78,0)),"NA",ROUNDUP(I78/J78,0))</f>
        <v>1</v>
      </c>
      <c r="N78" s="2">
        <v>0</v>
      </c>
      <c r="O78" s="2">
        <v>0</v>
      </c>
      <c r="P78" s="5">
        <f>+IF(ISERROR(M78+N78-O78),"NA",M78+N78-O78)</f>
        <v>1</v>
      </c>
      <c r="Q78" s="5">
        <f>+IF(ISERROR(ROUNDUP((I78+(N78*J78)-(O78*J78))*K78/J78,0)),"NA",ROUNDUP((I78+(N78*J78)-(O78*J78))*K78/J78,0))</f>
        <v>0</v>
      </c>
      <c r="R78" s="5">
        <f>+IF(ISERROR(P78*K78),"NA",P78*K78)</f>
        <v>0</v>
      </c>
    </row>
    <row r="79">
      <c r="A79" s="2" t="s">
        <v>172</v>
      </c>
      <c r="B79" s="2" t="s">
        <v>101</v>
      </c>
      <c r="C79" s="2"/>
      <c r="D79" s="2" t="s">
        <v>69</v>
      </c>
      <c r="E79" s="6">
        <v>0.8</v>
      </c>
      <c r="F79" s="5">
        <f>+IF(ISERROR((D6*0)+(E6*MPHideData!E70)+(F6*MPHideData!F70)+(G6*0)+(H6*0)+(I6*0)),"NA",(D6*0)+(E6*MPHideData!E70)+(F6*MPHideData!F70)+(G6*0)+(H6*0)+(I6*0))</f>
        <v>180</v>
      </c>
      <c r="G79" s="5">
        <f>+IF(ISERROR((D7*0)+(E7*MPHideData!E140)+(F7*MPHideData!F140)+(G7*0)+(H7*0)+(I7*0)),"NA",(D7*0)+(E7*MPHideData!E140)+(F7*MPHideData!F140)+(G7*0)+(H7*0)+(I7*0))</f>
        <v>0</v>
      </c>
      <c r="H79" s="5">
        <f>+IF(ISERROR(SUM(F79:G79)),"NA",SUM(F79:G79))</f>
        <v>180</v>
      </c>
      <c r="I79" s="5">
        <f>+IF(ISERROR(H79/E79),"NA",H79/E79)</f>
        <v>225</v>
      </c>
      <c r="J79" s="5">
        <v>1000</v>
      </c>
      <c r="K79" s="5">
        <v>0</v>
      </c>
      <c r="L79" s="2" t="s">
        <v>97</v>
      </c>
      <c r="M79" s="5">
        <f>+IF(ISERROR(ROUNDUP(I79/J79,0)),"NA",ROUNDUP(I79/J79,0))</f>
        <v>1</v>
      </c>
      <c r="N79" s="2">
        <v>0</v>
      </c>
      <c r="O79" s="2">
        <v>0</v>
      </c>
      <c r="P79" s="5">
        <f>+IF(ISERROR(M79+N79-O79),"NA",M79+N79-O79)</f>
        <v>1</v>
      </c>
      <c r="Q79" s="5">
        <f>+IF(ISERROR(ROUNDUP((I79+(N79*J79)-(O79*J79))*K79/J79,0)),"NA",ROUNDUP((I79+(N79*J79)-(O79*J79))*K79/J79,0))</f>
        <v>0</v>
      </c>
      <c r="R79" s="5">
        <f>+IF(ISERROR(P79*K79),"NA",P79*K79)</f>
        <v>0</v>
      </c>
    </row>
    <row r="80">
      <c r="A80" s="2" t="s">
        <v>173</v>
      </c>
      <c r="B80" s="2" t="s">
        <v>99</v>
      </c>
      <c r="C80" s="2"/>
      <c r="D80" s="2" t="s">
        <v>70</v>
      </c>
      <c r="E80" s="6">
        <v>0.85</v>
      </c>
      <c r="F80" s="5">
        <f>+IF(ISERROR((D6*MPHideData!D71)+(E6*MPHideData!E71)+(F6*MPHideData!F71)+(G6*MPHideData!G71)+(H6*MPHideData!H71)+(I6*0)),"NA",(D6*MPHideData!D71)+(E6*MPHideData!E71)+(F6*MPHideData!F71)+(G6*MPHideData!G71)+(H6*MPHideData!H71)+(I6*0))</f>
        <v>110</v>
      </c>
      <c r="G80" s="5">
        <f>+IF(ISERROR((D7*MPHideData!D141)+(E7*MPHideData!E141)+(F7*MPHideData!F141)+(G7*MPHideData!G141)+(H7*MPHideData!H141)+(I7*0)),"NA",(D7*MPHideData!D141)+(E7*MPHideData!E141)+(F7*MPHideData!F141)+(G7*MPHideData!G141)+(H7*MPHideData!H141)+(I7*0))</f>
        <v>0</v>
      </c>
      <c r="H80" s="5">
        <f>+IF(ISERROR(SUM(F80:G80)),"NA",SUM(F80:G80))</f>
        <v>110</v>
      </c>
      <c r="I80" s="5">
        <f>+IF(ISERROR(H80/E80),"NA",H80/E80)</f>
        <v>129.41176470588235</v>
      </c>
      <c r="J80" s="5">
        <v>1000</v>
      </c>
      <c r="K80" s="5">
        <v>0</v>
      </c>
      <c r="L80" s="2" t="s">
        <v>97</v>
      </c>
      <c r="M80" s="5">
        <f>+IF(ISERROR(ROUNDUP(I80/J80,0)),"NA",ROUNDUP(I80/J80,0))</f>
        <v>1</v>
      </c>
      <c r="N80" s="2">
        <v>0</v>
      </c>
      <c r="O80" s="2">
        <v>0</v>
      </c>
      <c r="P80" s="5">
        <f>+IF(ISERROR(M80+N80-O80),"NA",M80+N80-O80)</f>
        <v>1</v>
      </c>
      <c r="Q80" s="5">
        <f>+IF(ISERROR(ROUNDUP((I80+(N80*J80)-(O80*J80))*K80/J80,0)),"NA",ROUNDUP((I80+(N80*J80)-(O80*J80))*K80/J80,0))</f>
        <v>0</v>
      </c>
      <c r="R80" s="5">
        <f>+IF(ISERROR(P80*K80),"NA",P80*K80)</f>
        <v>0</v>
      </c>
    </row>
    <row r="82">
      <c r="A82" s="4" t="s">
        <v>174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>
        <f>+IF(ISERROR(SUM(Q11:Q80)),"NA",SUM(Q11:Q80))</f>
        <v>0</v>
      </c>
      <c r="R82" s="7">
        <f>+IF(ISERROR(SUM(R11:R80)),"NA",SUM(R11:R80))</f>
        <v>0</v>
      </c>
    </row>
  </sheetData>
  <autoFilter ref="A10:R10"/>
  <mergeCells>
    <mergeCell ref="C4:I4"/>
    <mergeCell ref="A82:P82"/>
  </mergeCells>
  <pageMargins left="0.7" right="0.7" top="0.75" bottom="0.75" header="0.3" footer="0.3"/>
  <pageSetup usePrinterDefaults="0"/>
</worksheet>
</file>

<file path=xl/worksheets/sheet3.xml><?xml version="1.0" encoding="utf-8"?>
<worksheet xmlns:r="http://schemas.openxmlformats.org/officeDocument/2006/relationships" xmlns="http://schemas.openxmlformats.org/spreadsheetml/2006/main">
  <dimension ref="A2:V61"/>
  <sheetViews>
    <sheetView topLeftCell="A1" workbookViewId="0">
      <selection activeCell="A1" sqref="A1"/>
    </sheetView>
  </sheetViews>
  <sheetFormatPr defaultColWidth="9.140625" defaultRowHeight="15"/>
  <cols>
    <col min="1" max="1" width="15.75" customWidth="1"/>
    <col min="2" max="2" width="22.75" customWidth="1"/>
    <col min="3" max="3" width="13.75" customWidth="1"/>
    <col min="4" max="4" width="10.75" customWidth="1"/>
    <col min="5" max="5" width="32.75" customWidth="1"/>
    <col min="6" max="6" width="9.75" customWidth="1"/>
    <col min="7" max="7" width="12.75" customWidth="1"/>
    <col min="8" max="8" width="15.75" customWidth="1"/>
    <col min="9" max="9" width="20.75" customWidth="1"/>
    <col min="10" max="10" width="40.75" customWidth="1"/>
    <col min="13" max="13" width="15.75" customWidth="1"/>
    <col min="14" max="14" width="22.75" customWidth="1"/>
    <col min="15" max="15" width="13.75" customWidth="1"/>
    <col min="16" max="16" width="10.75" customWidth="1"/>
    <col min="17" max="17" width="32.75" customWidth="1"/>
    <col min="18" max="18" width="9.75" customWidth="1"/>
    <col min="19" max="19" width="12.75" customWidth="1"/>
    <col min="20" max="20" width="15.75" customWidth="1"/>
    <col min="21" max="21" width="20.75" customWidth="1"/>
    <col min="22" max="22" width="40.75" customWidth="1"/>
  </cols>
  <sheetData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M2" s="4" t="s">
        <v>71</v>
      </c>
      <c r="N2" s="4"/>
      <c r="O2" s="4"/>
      <c r="P2" s="4"/>
      <c r="Q2" s="4"/>
      <c r="R2" s="4"/>
      <c r="S2" s="4"/>
      <c r="T2" s="4"/>
      <c r="U2" s="4"/>
      <c r="V2" s="4"/>
    </row>
    <row r="3">
      <c r="A3" s="4" t="s">
        <v>72</v>
      </c>
      <c r="B3" s="4"/>
      <c r="C3" s="4"/>
      <c r="D3" s="4"/>
      <c r="E3" s="4"/>
      <c r="F3" s="4"/>
      <c r="G3" s="4"/>
      <c r="H3" s="4"/>
      <c r="I3" s="4"/>
      <c r="J3" s="4"/>
      <c r="M3" s="4" t="s">
        <v>72</v>
      </c>
      <c r="N3" s="4"/>
      <c r="O3" s="4"/>
      <c r="P3" s="4"/>
      <c r="Q3" s="4"/>
      <c r="R3" s="4"/>
      <c r="S3" s="4"/>
      <c r="T3" s="4"/>
      <c r="U3" s="4"/>
      <c r="V3" s="4"/>
    </row>
    <row r="4" ht="39" customHeight="1">
      <c r="A4" s="4" t="s">
        <v>175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181</v>
      </c>
      <c r="H4" s="4" t="s">
        <v>183</v>
      </c>
      <c r="I4" s="4" t="s">
        <v>94</v>
      </c>
      <c r="J4" s="4" t="s">
        <v>182</v>
      </c>
      <c r="M4" s="4" t="s">
        <v>175</v>
      </c>
      <c r="N4" s="4" t="s">
        <v>176</v>
      </c>
      <c r="O4" s="4" t="s">
        <v>177</v>
      </c>
      <c r="P4" s="4" t="s">
        <v>178</v>
      </c>
      <c r="Q4" s="4" t="s">
        <v>179</v>
      </c>
      <c r="R4" s="4" t="s">
        <v>180</v>
      </c>
      <c r="S4" s="4" t="s">
        <v>181</v>
      </c>
      <c r="T4" s="4" t="s">
        <v>183</v>
      </c>
      <c r="U4" s="4" t="s">
        <v>94</v>
      </c>
      <c r="V4" s="4" t="s">
        <v>182</v>
      </c>
    </row>
    <row r="5">
      <c r="A5" s="8" t="s">
        <v>184</v>
      </c>
      <c r="B5" s="8" t="s">
        <v>185</v>
      </c>
      <c r="C5" s="5">
        <f>Servicios!D6</f>
        <v>1</v>
      </c>
      <c r="D5" s="2"/>
      <c r="E5" s="2"/>
      <c r="F5" s="2"/>
      <c r="G5" s="2"/>
      <c r="H5" s="5">
        <f>SUM(H6:H7)</f>
        <v>0</v>
      </c>
      <c r="I5" s="5">
        <f>C5*H5</f>
        <v>0</v>
      </c>
      <c r="J5" s="2"/>
      <c r="M5" s="8" t="s">
        <v>184</v>
      </c>
      <c r="N5" s="8" t="s">
        <v>185</v>
      </c>
      <c r="O5" s="5">
        <f>Servicios!D7</f>
        <v>1</v>
      </c>
      <c r="P5" s="2"/>
      <c r="Q5" s="2"/>
      <c r="R5" s="2"/>
      <c r="S5" s="2"/>
      <c r="T5" s="5">
        <f>SUM(T6:T7)</f>
        <v>0</v>
      </c>
      <c r="U5" s="5">
        <f>O5*T5</f>
        <v>0</v>
      </c>
      <c r="V5" s="2"/>
    </row>
    <row r="6">
      <c r="A6" s="2"/>
      <c r="B6" s="2"/>
      <c r="C6" s="2"/>
      <c r="D6" s="2"/>
      <c r="E6" s="8" t="s">
        <v>36</v>
      </c>
      <c r="F6" s="5">
        <f>+IF(ISERROR(50/Servicios!E46),"NA",50/Servicios!E46)</f>
        <v>55.555555555555557</v>
      </c>
      <c r="G6" s="5">
        <f>C5*F6/1000</f>
        <v>0.055555555555555559</v>
      </c>
      <c r="H6" s="5">
        <f>+IF(ISERROR((Servicios!K46/Servicios!J46)*F6),"NA",(Servicios!K46/Servicios!J46)*F6)</f>
        <v>0</v>
      </c>
      <c r="I6" s="5">
        <f>C5*H6</f>
        <v>0</v>
      </c>
      <c r="J6" s="8"/>
      <c r="M6" s="2"/>
      <c r="N6" s="2"/>
      <c r="O6" s="2"/>
      <c r="P6" s="2"/>
      <c r="Q6" s="8" t="s">
        <v>36</v>
      </c>
      <c r="R6" s="5">
        <f>+IF(ISERROR(0/Servicios!E46),"NA",0/Servicios!E46)</f>
        <v>0</v>
      </c>
      <c r="S6" s="5">
        <f>O5*R6/1000</f>
        <v>0</v>
      </c>
      <c r="T6" s="5">
        <f>+IF(ISERROR((Servicios!K46/Servicios!J46)*R6),"NA",(Servicios!K46/Servicios!J46)*R6)</f>
        <v>0</v>
      </c>
      <c r="U6" s="5">
        <f>O5*T6</f>
        <v>0</v>
      </c>
      <c r="V6" s="8"/>
    </row>
    <row r="7">
      <c r="A7" s="2"/>
      <c r="B7" s="2"/>
      <c r="C7" s="2"/>
      <c r="D7" s="2"/>
      <c r="E7" s="8" t="s">
        <v>2</v>
      </c>
      <c r="F7" s="5">
        <f>+IF(ISERROR(8/Servicios!E11),"NA",8/Servicios!E11)</f>
        <v>8</v>
      </c>
      <c r="G7" s="5">
        <f>C5*F7/1000</f>
        <v>0.008</v>
      </c>
      <c r="H7" s="5">
        <f>+IF(ISERROR((Servicios!K11/Servicios!J11)*F7),"NA",(Servicios!K11/Servicios!J11)*F7)</f>
        <v>0</v>
      </c>
      <c r="I7" s="5">
        <f>C5*H7</f>
        <v>0</v>
      </c>
      <c r="J7" s="8"/>
      <c r="M7" s="2"/>
      <c r="N7" s="2"/>
      <c r="O7" s="2"/>
      <c r="P7" s="2"/>
      <c r="Q7" s="8" t="s">
        <v>2</v>
      </c>
      <c r="R7" s="5">
        <f>+IF(ISERROR(0/Servicios!E11),"NA",0/Servicios!E11)</f>
        <v>0</v>
      </c>
      <c r="S7" s="5">
        <f>O5*R7/1000</f>
        <v>0</v>
      </c>
      <c r="T7" s="5">
        <f>+IF(ISERROR((Servicios!K11/Servicios!J11)*R7),"NA",(Servicios!K11/Servicios!J11)*R7)</f>
        <v>0</v>
      </c>
      <c r="U7" s="5">
        <f>O5*T7</f>
        <v>0</v>
      </c>
      <c r="V7" s="8"/>
    </row>
    <row r="8">
      <c r="A8" s="8"/>
      <c r="B8" s="8" t="s">
        <v>186</v>
      </c>
      <c r="C8" s="5">
        <f>Servicios!D6</f>
        <v>1</v>
      </c>
      <c r="D8" s="2"/>
      <c r="E8" s="2"/>
      <c r="F8" s="2"/>
      <c r="G8" s="2"/>
      <c r="H8" s="5">
        <f>SUM(H9:H9)</f>
        <v>0</v>
      </c>
      <c r="I8" s="5">
        <f>C8*H8</f>
        <v>0</v>
      </c>
      <c r="J8" s="2"/>
      <c r="M8" s="8"/>
      <c r="N8" s="8" t="s">
        <v>186</v>
      </c>
      <c r="O8" s="5">
        <f>Servicios!D7</f>
        <v>1</v>
      </c>
      <c r="P8" s="2"/>
      <c r="Q8" s="2"/>
      <c r="R8" s="2"/>
      <c r="S8" s="2"/>
      <c r="T8" s="5">
        <f>SUM(T9:T9)</f>
        <v>0</v>
      </c>
      <c r="U8" s="5">
        <f>O8*T8</f>
        <v>0</v>
      </c>
      <c r="V8" s="2"/>
    </row>
    <row r="9">
      <c r="A9" s="2"/>
      <c r="B9" s="2"/>
      <c r="C9" s="2"/>
      <c r="D9" s="2"/>
      <c r="E9" s="8" t="s">
        <v>5</v>
      </c>
      <c r="F9" s="5">
        <f>+IF(ISERROR(35/Servicios!E14),"NA",35/Servicios!E14)</f>
        <v>35</v>
      </c>
      <c r="G9" s="5">
        <f>C8*F9/1000</f>
        <v>0.035</v>
      </c>
      <c r="H9" s="5">
        <f>+IF(ISERROR((Servicios!K14/Servicios!J14)*F9),"NA",(Servicios!K14/Servicios!J14)*F9)</f>
        <v>0</v>
      </c>
      <c r="I9" s="5">
        <f>C8*H9</f>
        <v>0</v>
      </c>
      <c r="J9" s="8"/>
      <c r="M9" s="2"/>
      <c r="N9" s="2"/>
      <c r="O9" s="2"/>
      <c r="P9" s="2"/>
      <c r="Q9" s="8" t="s">
        <v>5</v>
      </c>
      <c r="R9" s="5">
        <f>+IF(ISERROR(0/Servicios!E14),"NA",0/Servicios!E14)</f>
        <v>0</v>
      </c>
      <c r="S9" s="5">
        <f>O8*R9/1000</f>
        <v>0</v>
      </c>
      <c r="T9" s="5">
        <f>+IF(ISERROR((Servicios!K14/Servicios!J14)*R9),"NA",(Servicios!K14/Servicios!J14)*R9)</f>
        <v>0</v>
      </c>
      <c r="U9" s="5">
        <f>O8*T9</f>
        <v>0</v>
      </c>
      <c r="V9" s="8"/>
    </row>
    <row r="10">
      <c r="A10" s="8"/>
      <c r="B10" s="8" t="s">
        <v>187</v>
      </c>
      <c r="C10" s="5">
        <f>Servicios!D6</f>
        <v>1</v>
      </c>
      <c r="D10" s="2"/>
      <c r="E10" s="2"/>
      <c r="F10" s="2"/>
      <c r="G10" s="2"/>
      <c r="H10" s="5">
        <f>SUM(H11:H11)</f>
        <v>0</v>
      </c>
      <c r="I10" s="5">
        <f>C10*H10</f>
        <v>0</v>
      </c>
      <c r="J10" s="2"/>
      <c r="M10" s="8"/>
      <c r="N10" s="8" t="s">
        <v>187</v>
      </c>
      <c r="O10" s="5">
        <f>Servicios!D7</f>
        <v>1</v>
      </c>
      <c r="P10" s="2"/>
      <c r="Q10" s="2"/>
      <c r="R10" s="2"/>
      <c r="S10" s="2"/>
      <c r="T10" s="5">
        <f>SUM(T11:T11)</f>
        <v>0</v>
      </c>
      <c r="U10" s="5">
        <f>O10*T10</f>
        <v>0</v>
      </c>
      <c r="V10" s="2"/>
    </row>
    <row r="11">
      <c r="A11" s="2"/>
      <c r="B11" s="2"/>
      <c r="C11" s="2"/>
      <c r="D11" s="2"/>
      <c r="E11" s="8" t="s">
        <v>44</v>
      </c>
      <c r="F11" s="5">
        <f>+IF(ISERROR(8/Servicios!E54),"NA",8/Servicios!E54)</f>
        <v>8</v>
      </c>
      <c r="G11" s="5">
        <f>C10*F11/1000</f>
        <v>0.008</v>
      </c>
      <c r="H11" s="5">
        <f>+IF(ISERROR((Servicios!K54/Servicios!J54)*F11),"NA",(Servicios!K54/Servicios!J54)*F11)</f>
        <v>0</v>
      </c>
      <c r="I11" s="5">
        <f>C10*H11</f>
        <v>0</v>
      </c>
      <c r="J11" s="8"/>
      <c r="M11" s="2"/>
      <c r="N11" s="2"/>
      <c r="O11" s="2"/>
      <c r="P11" s="2"/>
      <c r="Q11" s="8" t="s">
        <v>44</v>
      </c>
      <c r="R11" s="5">
        <f>+IF(ISERROR(0/Servicios!E54),"NA",0/Servicios!E54)</f>
        <v>0</v>
      </c>
      <c r="S11" s="5">
        <f>O10*R11/1000</f>
        <v>0</v>
      </c>
      <c r="T11" s="5">
        <f>+IF(ISERROR((Servicios!K54/Servicios!J54)*R11),"NA",(Servicios!K54/Servicios!J54)*R11)</f>
        <v>0</v>
      </c>
      <c r="U11" s="5">
        <f>O10*T11</f>
        <v>0</v>
      </c>
      <c r="V11" s="8"/>
    </row>
    <row r="12">
      <c r="A12" s="8"/>
      <c r="B12" s="8" t="s">
        <v>188</v>
      </c>
      <c r="C12" s="5">
        <f>Servicios!D6</f>
        <v>1</v>
      </c>
      <c r="D12" s="2"/>
      <c r="E12" s="2"/>
      <c r="F12" s="2"/>
      <c r="G12" s="2"/>
      <c r="H12" s="5">
        <f>SUM(H13:H14)</f>
        <v>0</v>
      </c>
      <c r="I12" s="5">
        <f>C12*H12</f>
        <v>0</v>
      </c>
      <c r="J12" s="2"/>
      <c r="M12" s="8"/>
      <c r="N12" s="8" t="s">
        <v>188</v>
      </c>
      <c r="O12" s="5">
        <f>Servicios!D7</f>
        <v>1</v>
      </c>
      <c r="P12" s="2"/>
      <c r="Q12" s="2"/>
      <c r="R12" s="2"/>
      <c r="S12" s="2"/>
      <c r="T12" s="5">
        <f>SUM(T13:T14)</f>
        <v>0</v>
      </c>
      <c r="U12" s="5">
        <f>O12*T12</f>
        <v>0</v>
      </c>
      <c r="V12" s="2"/>
    </row>
    <row r="13">
      <c r="A13" s="2"/>
      <c r="B13" s="2"/>
      <c r="C13" s="2"/>
      <c r="D13" s="2"/>
      <c r="E13" s="8" t="s">
        <v>49</v>
      </c>
      <c r="F13" s="5">
        <f>+IF(ISERROR(12/Servicios!E59),"NA",12/Servicios!E59)</f>
        <v>12</v>
      </c>
      <c r="G13" s="5">
        <f>C12*F13/1000</f>
        <v>0.012</v>
      </c>
      <c r="H13" s="5">
        <f>+IF(ISERROR((Servicios!K59/Servicios!J59)*F13),"NA",(Servicios!K59/Servicios!J59)*F13)</f>
        <v>0</v>
      </c>
      <c r="I13" s="5">
        <f>C12*H13</f>
        <v>0</v>
      </c>
      <c r="J13" s="8"/>
      <c r="M13" s="2"/>
      <c r="N13" s="2"/>
      <c r="O13" s="2"/>
      <c r="P13" s="2"/>
      <c r="Q13" s="8" t="s">
        <v>49</v>
      </c>
      <c r="R13" s="5">
        <f>+IF(ISERROR(0/Servicios!E59),"NA",0/Servicios!E59)</f>
        <v>0</v>
      </c>
      <c r="S13" s="5">
        <f>O12*R13/1000</f>
        <v>0</v>
      </c>
      <c r="T13" s="5">
        <f>+IF(ISERROR((Servicios!K59/Servicios!J59)*R13),"NA",(Servicios!K59/Servicios!J59)*R13)</f>
        <v>0</v>
      </c>
      <c r="U13" s="5">
        <f>O12*T13</f>
        <v>0</v>
      </c>
      <c r="V13" s="8"/>
    </row>
    <row r="14">
      <c r="A14" s="2"/>
      <c r="B14" s="2"/>
      <c r="C14" s="2"/>
      <c r="D14" s="2"/>
      <c r="E14" s="8" t="s">
        <v>39</v>
      </c>
      <c r="F14" s="5">
        <f>+IF(ISERROR(180/Servicios!E49),"NA",180/Servicios!E49)</f>
        <v>180</v>
      </c>
      <c r="G14" s="5">
        <f>C12*F14/1000</f>
        <v>0.18</v>
      </c>
      <c r="H14" s="5">
        <f>+IF(ISERROR((Servicios!K49/Servicios!J49)*F14),"NA",(Servicios!K49/Servicios!J49)*F14)</f>
        <v>0</v>
      </c>
      <c r="I14" s="5">
        <f>C12*H14</f>
        <v>0</v>
      </c>
      <c r="J14" s="8"/>
      <c r="M14" s="2"/>
      <c r="N14" s="2"/>
      <c r="O14" s="2"/>
      <c r="P14" s="2"/>
      <c r="Q14" s="8" t="s">
        <v>39</v>
      </c>
      <c r="R14" s="5">
        <f>+IF(ISERROR(0/Servicios!E49),"NA",0/Servicios!E49)</f>
        <v>0</v>
      </c>
      <c r="S14" s="5">
        <f>O12*R14/1000</f>
        <v>0</v>
      </c>
      <c r="T14" s="5">
        <f>+IF(ISERROR((Servicios!K49/Servicios!J49)*R14),"NA",(Servicios!K49/Servicios!J49)*R14)</f>
        <v>0</v>
      </c>
      <c r="U14" s="5">
        <f>O12*T14</f>
        <v>0</v>
      </c>
      <c r="V14" s="8"/>
    </row>
    <row r="15">
      <c r="A15" s="8" t="s">
        <v>189</v>
      </c>
      <c r="B15" s="8" t="s">
        <v>190</v>
      </c>
      <c r="C15" s="5">
        <f>Servicios!D6</f>
        <v>1</v>
      </c>
      <c r="D15" s="2"/>
      <c r="E15" s="2"/>
      <c r="F15" s="2"/>
      <c r="G15" s="2"/>
      <c r="H15" s="5">
        <f>SUM(H16:H16)</f>
        <v>0</v>
      </c>
      <c r="I15" s="5">
        <f>C15*H15</f>
        <v>0</v>
      </c>
      <c r="J15" s="2"/>
      <c r="M15" s="8" t="s">
        <v>189</v>
      </c>
      <c r="N15" s="8" t="s">
        <v>190</v>
      </c>
      <c r="O15" s="5">
        <f>Servicios!D7</f>
        <v>1</v>
      </c>
      <c r="P15" s="2"/>
      <c r="Q15" s="2"/>
      <c r="R15" s="2"/>
      <c r="S15" s="2"/>
      <c r="T15" s="5">
        <f>SUM(T16:T16)</f>
        <v>0</v>
      </c>
      <c r="U15" s="5">
        <f>O15*T15</f>
        <v>0</v>
      </c>
      <c r="V15" s="2"/>
    </row>
    <row r="16">
      <c r="A16" s="2"/>
      <c r="B16" s="2"/>
      <c r="C16" s="2"/>
      <c r="D16" s="2"/>
      <c r="E16" s="8" t="s">
        <v>68</v>
      </c>
      <c r="F16" s="5">
        <f>+IF(ISERROR(150/Servicios!E78),"NA",150/Servicios!E78)</f>
        <v>150</v>
      </c>
      <c r="G16" s="5">
        <f>C15*F16/1000</f>
        <v>0.15</v>
      </c>
      <c r="H16" s="5">
        <f>+IF(ISERROR((Servicios!K78/Servicios!J78)*F16),"NA",(Servicios!K78/Servicios!J78)*F16)</f>
        <v>0</v>
      </c>
      <c r="I16" s="5">
        <f>C15*H16</f>
        <v>0</v>
      </c>
      <c r="J16" s="8"/>
      <c r="M16" s="2"/>
      <c r="N16" s="2"/>
      <c r="O16" s="2"/>
      <c r="P16" s="2"/>
      <c r="Q16" s="8" t="s">
        <v>68</v>
      </c>
      <c r="R16" s="5">
        <f>+IF(ISERROR(0/Servicios!E78),"NA",0/Servicios!E78)</f>
        <v>0</v>
      </c>
      <c r="S16" s="5">
        <f>O15*R16/1000</f>
        <v>0</v>
      </c>
      <c r="T16" s="5">
        <f>+IF(ISERROR((Servicios!K78/Servicios!J78)*R16),"NA",(Servicios!K78/Servicios!J78)*R16)</f>
        <v>0</v>
      </c>
      <c r="U16" s="5">
        <f>O15*T16</f>
        <v>0</v>
      </c>
      <c r="V16" s="8"/>
    </row>
    <row r="17">
      <c r="A17" s="8"/>
      <c r="B17" s="8" t="s">
        <v>191</v>
      </c>
      <c r="C17" s="5">
        <f>Servicios!D6</f>
        <v>1</v>
      </c>
      <c r="D17" s="2"/>
      <c r="E17" s="2"/>
      <c r="F17" s="2"/>
      <c r="G17" s="2"/>
      <c r="H17" s="5">
        <f>SUM(H18:H18)</f>
        <v>0</v>
      </c>
      <c r="I17" s="5">
        <f>C17*H17</f>
        <v>0</v>
      </c>
      <c r="J17" s="2"/>
      <c r="M17" s="8"/>
      <c r="N17" s="8" t="s">
        <v>191</v>
      </c>
      <c r="O17" s="5">
        <f>Servicios!D7</f>
        <v>1</v>
      </c>
      <c r="P17" s="2"/>
      <c r="Q17" s="2"/>
      <c r="R17" s="2"/>
      <c r="S17" s="2"/>
      <c r="T17" s="5">
        <f>SUM(T18:T18)</f>
        <v>0</v>
      </c>
      <c r="U17" s="5">
        <f>O17*T17</f>
        <v>0</v>
      </c>
      <c r="V17" s="2"/>
    </row>
    <row r="18">
      <c r="A18" s="2"/>
      <c r="B18" s="2"/>
      <c r="C18" s="2"/>
      <c r="D18" s="2"/>
      <c r="E18" s="8" t="s">
        <v>31</v>
      </c>
      <c r="F18" s="5">
        <f>+IF(ISERROR(15/Servicios!E41),"NA",15/Servicios!E41)</f>
        <v>15</v>
      </c>
      <c r="G18" s="5">
        <f>C17*F18/1000</f>
        <v>0.015</v>
      </c>
      <c r="H18" s="5">
        <f>+IF(ISERROR((Servicios!K41/Servicios!J41)*F18),"NA",(Servicios!K41/Servicios!J41)*F18)</f>
        <v>0</v>
      </c>
      <c r="I18" s="5">
        <f>C17*H18</f>
        <v>0</v>
      </c>
      <c r="J18" s="8"/>
      <c r="M18" s="2"/>
      <c r="N18" s="2"/>
      <c r="O18" s="2"/>
      <c r="P18" s="2"/>
      <c r="Q18" s="8" t="s">
        <v>31</v>
      </c>
      <c r="R18" s="5">
        <f>+IF(ISERROR(0/Servicios!E41),"NA",0/Servicios!E41)</f>
        <v>0</v>
      </c>
      <c r="S18" s="5">
        <f>O17*R18/1000</f>
        <v>0</v>
      </c>
      <c r="T18" s="5">
        <f>+IF(ISERROR((Servicios!K41/Servicios!J41)*R18),"NA",(Servicios!K41/Servicios!J41)*R18)</f>
        <v>0</v>
      </c>
      <c r="U18" s="5">
        <f>O17*T18</f>
        <v>0</v>
      </c>
      <c r="V18" s="8"/>
    </row>
    <row r="19">
      <c r="A19" s="8" t="s">
        <v>192</v>
      </c>
      <c r="B19" s="8" t="s">
        <v>193</v>
      </c>
      <c r="C19" s="5">
        <f>Servicios!D6</f>
        <v>1</v>
      </c>
      <c r="D19" s="2"/>
      <c r="E19" s="2"/>
      <c r="F19" s="2"/>
      <c r="G19" s="2"/>
      <c r="H19" s="5">
        <f>SUM(H20:H24)</f>
        <v>0</v>
      </c>
      <c r="I19" s="5">
        <f>C19*H19</f>
        <v>0</v>
      </c>
      <c r="J19" s="2"/>
      <c r="M19" s="8" t="s">
        <v>192</v>
      </c>
      <c r="N19" s="8" t="s">
        <v>193</v>
      </c>
      <c r="O19" s="5">
        <f>Servicios!D7</f>
        <v>1</v>
      </c>
      <c r="P19" s="2"/>
      <c r="Q19" s="2"/>
      <c r="R19" s="2"/>
      <c r="S19" s="2"/>
      <c r="T19" s="5">
        <f>SUM(T20:T24)</f>
        <v>0</v>
      </c>
      <c r="U19" s="5">
        <f>O19*T19</f>
        <v>0</v>
      </c>
      <c r="V19" s="2"/>
    </row>
    <row r="20">
      <c r="A20" s="2"/>
      <c r="B20" s="2"/>
      <c r="C20" s="2"/>
      <c r="D20" s="2"/>
      <c r="E20" s="8" t="s">
        <v>59</v>
      </c>
      <c r="F20" s="5">
        <f>+IF(ISERROR(8/Servicios!E69),"NA",8/Servicios!E69)</f>
        <v>8</v>
      </c>
      <c r="G20" s="5">
        <f>C19*F20/1000</f>
        <v>0.008</v>
      </c>
      <c r="H20" s="5">
        <f>+IF(ISERROR((Servicios!K69/Servicios!J69)*F20),"NA",(Servicios!K69/Servicios!J69)*F20)</f>
        <v>0</v>
      </c>
      <c r="I20" s="5">
        <f>C19*H20</f>
        <v>0</v>
      </c>
      <c r="J20" s="8"/>
      <c r="M20" s="2"/>
      <c r="N20" s="2"/>
      <c r="O20" s="2"/>
      <c r="P20" s="2"/>
      <c r="Q20" s="8" t="s">
        <v>59</v>
      </c>
      <c r="R20" s="5">
        <f>+IF(ISERROR(0/Servicios!E69),"NA",0/Servicios!E69)</f>
        <v>0</v>
      </c>
      <c r="S20" s="5">
        <f>O19*R20/1000</f>
        <v>0</v>
      </c>
      <c r="T20" s="5">
        <f>+IF(ISERROR((Servicios!K69/Servicios!J69)*R20),"NA",(Servicios!K69/Servicios!J69)*R20)</f>
        <v>0</v>
      </c>
      <c r="U20" s="5">
        <f>O19*T20</f>
        <v>0</v>
      </c>
      <c r="V20" s="8"/>
    </row>
    <row r="21">
      <c r="A21" s="2"/>
      <c r="B21" s="2"/>
      <c r="C21" s="2"/>
      <c r="D21" s="2"/>
      <c r="E21" s="8" t="s">
        <v>7</v>
      </c>
      <c r="F21" s="5">
        <f>+IF(ISERROR(5/Servicios!E16),"NA",5/Servicios!E16)</f>
        <v>5</v>
      </c>
      <c r="G21" s="5">
        <f>C19*F21/1000</f>
        <v>0.005</v>
      </c>
      <c r="H21" s="5">
        <f>+IF(ISERROR((Servicios!K16/Servicios!J16)*F21),"NA",(Servicios!K16/Servicios!J16)*F21)</f>
        <v>0</v>
      </c>
      <c r="I21" s="5">
        <f>C19*H21</f>
        <v>0</v>
      </c>
      <c r="J21" s="8"/>
      <c r="M21" s="2"/>
      <c r="N21" s="2"/>
      <c r="O21" s="2"/>
      <c r="P21" s="2"/>
      <c r="Q21" s="8" t="s">
        <v>7</v>
      </c>
      <c r="R21" s="5">
        <f>+IF(ISERROR(0/Servicios!E16),"NA",0/Servicios!E16)</f>
        <v>0</v>
      </c>
      <c r="S21" s="5">
        <f>O19*R21/1000</f>
        <v>0</v>
      </c>
      <c r="T21" s="5">
        <f>+IF(ISERROR((Servicios!K16/Servicios!J16)*R21),"NA",(Servicios!K16/Servicios!J16)*R21)</f>
        <v>0</v>
      </c>
      <c r="U21" s="5">
        <f>O19*T21</f>
        <v>0</v>
      </c>
      <c r="V21" s="8"/>
    </row>
    <row r="22">
      <c r="A22" s="2"/>
      <c r="B22" s="2"/>
      <c r="C22" s="2"/>
      <c r="D22" s="2"/>
      <c r="E22" s="8" t="s">
        <v>70</v>
      </c>
      <c r="F22" s="5">
        <f>+IF(ISERROR(5/Servicios!E80),"NA",5/Servicios!E80)</f>
        <v>5.882352941176471</v>
      </c>
      <c r="G22" s="5">
        <f>C19*F22/1000</f>
        <v>0.0058823529411764714</v>
      </c>
      <c r="H22" s="5">
        <f>+IF(ISERROR((Servicios!K80/Servicios!J80)*F22),"NA",(Servicios!K80/Servicios!J80)*F22)</f>
        <v>0</v>
      </c>
      <c r="I22" s="5">
        <f>C19*H22</f>
        <v>0</v>
      </c>
      <c r="J22" s="8"/>
      <c r="M22" s="2"/>
      <c r="N22" s="2"/>
      <c r="O22" s="2"/>
      <c r="P22" s="2"/>
      <c r="Q22" s="8" t="s">
        <v>70</v>
      </c>
      <c r="R22" s="5">
        <f>+IF(ISERROR(0/Servicios!E80),"NA",0/Servicios!E80)</f>
        <v>0</v>
      </c>
      <c r="S22" s="5">
        <f>O19*R22/1000</f>
        <v>0</v>
      </c>
      <c r="T22" s="5">
        <f>+IF(ISERROR((Servicios!K80/Servicios!J80)*R22),"NA",(Servicios!K80/Servicios!J80)*R22)</f>
        <v>0</v>
      </c>
      <c r="U22" s="5">
        <f>O19*T22</f>
        <v>0</v>
      </c>
      <c r="V22" s="8"/>
    </row>
    <row r="23">
      <c r="A23" s="2"/>
      <c r="B23" s="2"/>
      <c r="C23" s="2"/>
      <c r="D23" s="2"/>
      <c r="E23" s="8" t="s">
        <v>22</v>
      </c>
      <c r="F23" s="5">
        <f>+IF(ISERROR(3/Servicios!E32),"NA",3/Servicios!E32)</f>
        <v>7.5</v>
      </c>
      <c r="G23" s="5">
        <f>C19*F23/1000</f>
        <v>0.0075</v>
      </c>
      <c r="H23" s="5">
        <f>+IF(ISERROR((Servicios!K32/Servicios!J32)*F23),"NA",(Servicios!K32/Servicios!J32)*F23)</f>
        <v>0</v>
      </c>
      <c r="I23" s="5">
        <f>C19*H23</f>
        <v>0</v>
      </c>
      <c r="J23" s="8"/>
      <c r="M23" s="2"/>
      <c r="N23" s="2"/>
      <c r="O23" s="2"/>
      <c r="P23" s="2"/>
      <c r="Q23" s="8" t="s">
        <v>22</v>
      </c>
      <c r="R23" s="5">
        <f>+IF(ISERROR(0/Servicios!E32),"NA",0/Servicios!E32)</f>
        <v>0</v>
      </c>
      <c r="S23" s="5">
        <f>O19*R23/1000</f>
        <v>0</v>
      </c>
      <c r="T23" s="5">
        <f>+IF(ISERROR((Servicios!K32/Servicios!J32)*R23),"NA",(Servicios!K32/Servicios!J32)*R23)</f>
        <v>0</v>
      </c>
      <c r="U23" s="5">
        <f>O19*T23</f>
        <v>0</v>
      </c>
      <c r="V23" s="8"/>
    </row>
    <row r="24">
      <c r="A24" s="2"/>
      <c r="B24" s="2"/>
      <c r="C24" s="2"/>
      <c r="D24" s="2"/>
      <c r="E24" s="8" t="s">
        <v>19</v>
      </c>
      <c r="F24" s="5">
        <f>+IF(ISERROR(10/Servicios!E29),"NA",10/Servicios!E29)</f>
        <v>10</v>
      </c>
      <c r="G24" s="5">
        <f>C19*F24/1000</f>
        <v>0.01</v>
      </c>
      <c r="H24" s="5">
        <f>+IF(ISERROR((Servicios!K29/Servicios!J29)*F24),"NA",(Servicios!K29/Servicios!J29)*F24)</f>
        <v>0</v>
      </c>
      <c r="I24" s="5">
        <f>C19*H24</f>
        <v>0</v>
      </c>
      <c r="J24" s="8"/>
      <c r="M24" s="2"/>
      <c r="N24" s="2"/>
      <c r="O24" s="2"/>
      <c r="P24" s="2"/>
      <c r="Q24" s="8" t="s">
        <v>19</v>
      </c>
      <c r="R24" s="5">
        <f>+IF(ISERROR(0/Servicios!E29),"NA",0/Servicios!E29)</f>
        <v>0</v>
      </c>
      <c r="S24" s="5">
        <f>O19*R24/1000</f>
        <v>0</v>
      </c>
      <c r="T24" s="5">
        <f>+IF(ISERROR((Servicios!K29/Servicios!J29)*R24),"NA",(Servicios!K29/Servicios!J29)*R24)</f>
        <v>0</v>
      </c>
      <c r="U24" s="5">
        <f>O19*T24</f>
        <v>0</v>
      </c>
      <c r="V24" s="8"/>
    </row>
    <row r="25">
      <c r="A25" s="8"/>
      <c r="B25" s="8" t="s">
        <v>194</v>
      </c>
      <c r="C25" s="5">
        <f>Servicios!D6</f>
        <v>1</v>
      </c>
      <c r="D25" s="2"/>
      <c r="E25" s="2"/>
      <c r="F25" s="2"/>
      <c r="G25" s="2"/>
      <c r="H25" s="5">
        <f>SUM(H26:H27)</f>
        <v>0</v>
      </c>
      <c r="I25" s="5">
        <f>C25*H25</f>
        <v>0</v>
      </c>
      <c r="J25" s="2"/>
      <c r="M25" s="8"/>
      <c r="N25" s="8" t="s">
        <v>194</v>
      </c>
      <c r="O25" s="5">
        <f>Servicios!D7</f>
        <v>1</v>
      </c>
      <c r="P25" s="2"/>
      <c r="Q25" s="2"/>
      <c r="R25" s="2"/>
      <c r="S25" s="2"/>
      <c r="T25" s="5">
        <f>SUM(T26:T27)</f>
        <v>0</v>
      </c>
      <c r="U25" s="5">
        <f>O25*T25</f>
        <v>0</v>
      </c>
      <c r="V25" s="2"/>
    </row>
    <row r="26">
      <c r="A26" s="2"/>
      <c r="B26" s="2"/>
      <c r="C26" s="2"/>
      <c r="D26" s="2"/>
      <c r="E26" s="8" t="s">
        <v>18</v>
      </c>
      <c r="F26" s="5">
        <f>+IF(ISERROR(60/Servicios!E28),"NA",60/Servicios!E28)</f>
        <v>60</v>
      </c>
      <c r="G26" s="5">
        <f>C25*F26/1000</f>
        <v>0.06</v>
      </c>
      <c r="H26" s="5">
        <f>+IF(ISERROR((Servicios!K28/Servicios!J28)*F26),"NA",(Servicios!K28/Servicios!J28)*F26)</f>
        <v>0</v>
      </c>
      <c r="I26" s="5">
        <f>C25*H26</f>
        <v>0</v>
      </c>
      <c r="J26" s="8"/>
      <c r="M26" s="2"/>
      <c r="N26" s="2"/>
      <c r="O26" s="2"/>
      <c r="P26" s="2"/>
      <c r="Q26" s="8" t="s">
        <v>18</v>
      </c>
      <c r="R26" s="5">
        <f>+IF(ISERROR(0/Servicios!E28),"NA",0/Servicios!E28)</f>
        <v>0</v>
      </c>
      <c r="S26" s="5">
        <f>O25*R26/1000</f>
        <v>0</v>
      </c>
      <c r="T26" s="5">
        <f>+IF(ISERROR((Servicios!K28/Servicios!J28)*R26),"NA",(Servicios!K28/Servicios!J28)*R26)</f>
        <v>0</v>
      </c>
      <c r="U26" s="5">
        <f>O25*T26</f>
        <v>0</v>
      </c>
      <c r="V26" s="8"/>
    </row>
    <row r="27">
      <c r="A27" s="2"/>
      <c r="B27" s="2"/>
      <c r="C27" s="2"/>
      <c r="D27" s="2"/>
      <c r="E27" s="8" t="s">
        <v>2</v>
      </c>
      <c r="F27" s="5">
        <f>+IF(ISERROR(8/Servicios!E11),"NA",8/Servicios!E11)</f>
        <v>8</v>
      </c>
      <c r="G27" s="5">
        <f>C25*F27/1000</f>
        <v>0.008</v>
      </c>
      <c r="H27" s="5">
        <f>+IF(ISERROR((Servicios!K11/Servicios!J11)*F27),"NA",(Servicios!K11/Servicios!J11)*F27)</f>
        <v>0</v>
      </c>
      <c r="I27" s="5">
        <f>C25*H27</f>
        <v>0</v>
      </c>
      <c r="J27" s="8"/>
      <c r="M27" s="2"/>
      <c r="N27" s="2"/>
      <c r="O27" s="2"/>
      <c r="P27" s="2"/>
      <c r="Q27" s="8" t="s">
        <v>2</v>
      </c>
      <c r="R27" s="5">
        <f>+IF(ISERROR(0/Servicios!E11),"NA",0/Servicios!E11)</f>
        <v>0</v>
      </c>
      <c r="S27" s="5">
        <f>O25*R27/1000</f>
        <v>0</v>
      </c>
      <c r="T27" s="5">
        <f>+IF(ISERROR((Servicios!K11/Servicios!J11)*R27),"NA",(Servicios!K11/Servicios!J11)*R27)</f>
        <v>0</v>
      </c>
      <c r="U27" s="5">
        <f>O25*T27</f>
        <v>0</v>
      </c>
      <c r="V27" s="8"/>
    </row>
    <row r="28">
      <c r="A28" s="8"/>
      <c r="B28" s="8" t="s">
        <v>195</v>
      </c>
      <c r="C28" s="5">
        <f>Servicios!D6</f>
        <v>1</v>
      </c>
      <c r="D28" s="2"/>
      <c r="E28" s="2"/>
      <c r="F28" s="2"/>
      <c r="G28" s="2"/>
      <c r="H28" s="5">
        <f>SUM(H29:H32)</f>
        <v>0</v>
      </c>
      <c r="I28" s="5">
        <f>C28*H28</f>
        <v>0</v>
      </c>
      <c r="J28" s="2"/>
      <c r="M28" s="8"/>
      <c r="N28" s="8" t="s">
        <v>195</v>
      </c>
      <c r="O28" s="5">
        <f>Servicios!D7</f>
        <v>1</v>
      </c>
      <c r="P28" s="2"/>
      <c r="Q28" s="2"/>
      <c r="R28" s="2"/>
      <c r="S28" s="2"/>
      <c r="T28" s="5">
        <f>SUM(T29:T32)</f>
        <v>0</v>
      </c>
      <c r="U28" s="5">
        <f>O28*T28</f>
        <v>0</v>
      </c>
      <c r="V28" s="2"/>
    </row>
    <row r="29">
      <c r="A29" s="2"/>
      <c r="B29" s="2"/>
      <c r="C29" s="2"/>
      <c r="D29" s="2"/>
      <c r="E29" s="8" t="s">
        <v>41</v>
      </c>
      <c r="F29" s="5">
        <f>+IF(ISERROR(10/Servicios!E51),"NA",10/Servicios!E51)</f>
        <v>18.18181818181818</v>
      </c>
      <c r="G29" s="5">
        <f>C28*F29/1000</f>
        <v>0.018181818181818181</v>
      </c>
      <c r="H29" s="5">
        <f>+IF(ISERROR((Servicios!K51/Servicios!J51)*F29),"NA",(Servicios!K51/Servicios!J51)*F29)</f>
        <v>0</v>
      </c>
      <c r="I29" s="5">
        <f>C28*H29</f>
        <v>0</v>
      </c>
      <c r="J29" s="8" t="s">
        <v>196</v>
      </c>
      <c r="M29" s="2"/>
      <c r="N29" s="2"/>
      <c r="O29" s="2"/>
      <c r="P29" s="2"/>
      <c r="Q29" s="8" t="s">
        <v>41</v>
      </c>
      <c r="R29" s="5">
        <f>+IF(ISERROR(0/Servicios!E51),"NA",0/Servicios!E51)</f>
        <v>0</v>
      </c>
      <c r="S29" s="5">
        <f>O28*R29/1000</f>
        <v>0</v>
      </c>
      <c r="T29" s="5">
        <f>+IF(ISERROR((Servicios!K51/Servicios!J51)*R29),"NA",(Servicios!K51/Servicios!J51)*R29)</f>
        <v>0</v>
      </c>
      <c r="U29" s="5">
        <f>O28*T29</f>
        <v>0</v>
      </c>
      <c r="V29" s="8" t="s">
        <v>196</v>
      </c>
    </row>
    <row r="30">
      <c r="A30" s="2"/>
      <c r="B30" s="2"/>
      <c r="C30" s="2"/>
      <c r="D30" s="2"/>
      <c r="E30" s="8" t="s">
        <v>66</v>
      </c>
      <c r="F30" s="5">
        <f>+IF(ISERROR(20/Servicios!E76),"NA",20/Servicios!E76)</f>
        <v>25</v>
      </c>
      <c r="G30" s="5">
        <f>C28*F30/1000</f>
        <v>0.025</v>
      </c>
      <c r="H30" s="5">
        <f>+IF(ISERROR((Servicios!K76/Servicios!J76)*F30),"NA",(Servicios!K76/Servicios!J76)*F30)</f>
        <v>0</v>
      </c>
      <c r="I30" s="5">
        <f>C28*H30</f>
        <v>0</v>
      </c>
      <c r="J30" s="8"/>
      <c r="M30" s="2"/>
      <c r="N30" s="2"/>
      <c r="O30" s="2"/>
      <c r="P30" s="2"/>
      <c r="Q30" s="8" t="s">
        <v>66</v>
      </c>
      <c r="R30" s="5">
        <f>+IF(ISERROR(0/Servicios!E76),"NA",0/Servicios!E76)</f>
        <v>0</v>
      </c>
      <c r="S30" s="5">
        <f>O28*R30/1000</f>
        <v>0</v>
      </c>
      <c r="T30" s="5">
        <f>+IF(ISERROR((Servicios!K76/Servicios!J76)*R30),"NA",(Servicios!K76/Servicios!J76)*R30)</f>
        <v>0</v>
      </c>
      <c r="U30" s="5">
        <f>O28*T30</f>
        <v>0</v>
      </c>
      <c r="V30" s="8"/>
    </row>
    <row r="31">
      <c r="A31" s="2"/>
      <c r="B31" s="2"/>
      <c r="C31" s="2"/>
      <c r="D31" s="2"/>
      <c r="E31" s="8" t="s">
        <v>21</v>
      </c>
      <c r="F31" s="5">
        <f>+IF(ISERROR(3/Servicios!E31),"NA",3/Servicios!E31)</f>
        <v>3.1578947368421053</v>
      </c>
      <c r="G31" s="5">
        <f>C28*F31/1000</f>
        <v>0.0031578947368421052</v>
      </c>
      <c r="H31" s="5">
        <f>+IF(ISERROR((Servicios!K31/Servicios!J31)*F31),"NA",(Servicios!K31/Servicios!J31)*F31)</f>
        <v>0</v>
      </c>
      <c r="I31" s="5">
        <f>C28*H31</f>
        <v>0</v>
      </c>
      <c r="J31" s="8"/>
      <c r="M31" s="2"/>
      <c r="N31" s="2"/>
      <c r="O31" s="2"/>
      <c r="P31" s="2"/>
      <c r="Q31" s="8" t="s">
        <v>21</v>
      </c>
      <c r="R31" s="5">
        <f>+IF(ISERROR(0/Servicios!E31),"NA",0/Servicios!E31)</f>
        <v>0</v>
      </c>
      <c r="S31" s="5">
        <f>O28*R31/1000</f>
        <v>0</v>
      </c>
      <c r="T31" s="5">
        <f>+IF(ISERROR((Servicios!K31/Servicios!J31)*R31),"NA",(Servicios!K31/Servicios!J31)*R31)</f>
        <v>0</v>
      </c>
      <c r="U31" s="5">
        <f>O28*T31</f>
        <v>0</v>
      </c>
      <c r="V31" s="8"/>
    </row>
    <row r="32">
      <c r="A32" s="2"/>
      <c r="B32" s="2"/>
      <c r="C32" s="2"/>
      <c r="D32" s="2"/>
      <c r="E32" s="8" t="s">
        <v>3</v>
      </c>
      <c r="F32" s="5">
        <f>+IF(ISERROR(3/Servicios!E12),"NA",3/Servicios!E12)</f>
        <v>6</v>
      </c>
      <c r="G32" s="5">
        <f>C28*F32/1000</f>
        <v>0.006</v>
      </c>
      <c r="H32" s="5">
        <f>+IF(ISERROR((Servicios!K12/Servicios!J12)*F32),"NA",(Servicios!K12/Servicios!J12)*F32)</f>
        <v>0</v>
      </c>
      <c r="I32" s="5">
        <f>C28*H32</f>
        <v>0</v>
      </c>
      <c r="J32" s="8"/>
      <c r="M32" s="2"/>
      <c r="N32" s="2"/>
      <c r="O32" s="2"/>
      <c r="P32" s="2"/>
      <c r="Q32" s="8" t="s">
        <v>3</v>
      </c>
      <c r="R32" s="5">
        <f>+IF(ISERROR(0/Servicios!E12),"NA",0/Servicios!E12)</f>
        <v>0</v>
      </c>
      <c r="S32" s="5">
        <f>O28*R32/1000</f>
        <v>0</v>
      </c>
      <c r="T32" s="5">
        <f>+IF(ISERROR((Servicios!K12/Servicios!J12)*R32),"NA",(Servicios!K12/Servicios!J12)*R32)</f>
        <v>0</v>
      </c>
      <c r="U32" s="5">
        <f>O28*T32</f>
        <v>0</v>
      </c>
      <c r="V32" s="8"/>
    </row>
    <row r="33">
      <c r="A33" s="8"/>
      <c r="B33" s="8" t="s">
        <v>197</v>
      </c>
      <c r="C33" s="5">
        <f>Servicios!D6</f>
        <v>1</v>
      </c>
      <c r="D33" s="2"/>
      <c r="E33" s="2"/>
      <c r="F33" s="2"/>
      <c r="G33" s="2"/>
      <c r="H33" s="5">
        <f>SUM(H34:H35)</f>
        <v>0</v>
      </c>
      <c r="I33" s="5">
        <f>C33*H33</f>
        <v>0</v>
      </c>
      <c r="J33" s="2"/>
      <c r="M33" s="8"/>
      <c r="N33" s="8" t="s">
        <v>197</v>
      </c>
      <c r="O33" s="5">
        <f>Servicios!D7</f>
        <v>1</v>
      </c>
      <c r="P33" s="2"/>
      <c r="Q33" s="2"/>
      <c r="R33" s="2"/>
      <c r="S33" s="2"/>
      <c r="T33" s="5">
        <f>SUM(T34:T35)</f>
        <v>0</v>
      </c>
      <c r="U33" s="5">
        <f>O33*T33</f>
        <v>0</v>
      </c>
      <c r="V33" s="2"/>
    </row>
    <row r="34">
      <c r="A34" s="2"/>
      <c r="B34" s="2"/>
      <c r="C34" s="2"/>
      <c r="D34" s="2"/>
      <c r="E34" s="8" t="s">
        <v>6</v>
      </c>
      <c r="F34" s="5">
        <f>+IF(ISERROR(25/Servicios!E15),"NA",25/Servicios!E15)</f>
        <v>25</v>
      </c>
      <c r="G34" s="5">
        <f>C33*F34/1000</f>
        <v>0.025</v>
      </c>
      <c r="H34" s="5">
        <f>+IF(ISERROR((Servicios!K15/Servicios!J15)*F34),"NA",(Servicios!K15/Servicios!J15)*F34)</f>
        <v>0</v>
      </c>
      <c r="I34" s="5">
        <f>C33*H34</f>
        <v>0</v>
      </c>
      <c r="J34" s="8"/>
      <c r="M34" s="2"/>
      <c r="N34" s="2"/>
      <c r="O34" s="2"/>
      <c r="P34" s="2"/>
      <c r="Q34" s="8" t="s">
        <v>6</v>
      </c>
      <c r="R34" s="5">
        <f>+IF(ISERROR(0/Servicios!E15),"NA",0/Servicios!E15)</f>
        <v>0</v>
      </c>
      <c r="S34" s="5">
        <f>O33*R34/1000</f>
        <v>0</v>
      </c>
      <c r="T34" s="5">
        <f>+IF(ISERROR((Servicios!K15/Servicios!J15)*R34),"NA",(Servicios!K15/Servicios!J15)*R34)</f>
        <v>0</v>
      </c>
      <c r="U34" s="5">
        <f>O33*T34</f>
        <v>0</v>
      </c>
      <c r="V34" s="8"/>
    </row>
    <row r="35">
      <c r="A35" s="2"/>
      <c r="B35" s="2"/>
      <c r="C35" s="2"/>
      <c r="D35" s="2"/>
      <c r="E35" s="8" t="s">
        <v>2</v>
      </c>
      <c r="F35" s="5">
        <f>+IF(ISERROR(4/Servicios!E11),"NA",4/Servicios!E11)</f>
        <v>4</v>
      </c>
      <c r="G35" s="5">
        <f>C33*F35/1000</f>
        <v>0.004</v>
      </c>
      <c r="H35" s="5">
        <f>+IF(ISERROR((Servicios!K11/Servicios!J11)*F35),"NA",(Servicios!K11/Servicios!J11)*F35)</f>
        <v>0</v>
      </c>
      <c r="I35" s="5">
        <f>C33*H35</f>
        <v>0</v>
      </c>
      <c r="J35" s="8"/>
      <c r="M35" s="2"/>
      <c r="N35" s="2"/>
      <c r="O35" s="2"/>
      <c r="P35" s="2"/>
      <c r="Q35" s="8" t="s">
        <v>2</v>
      </c>
      <c r="R35" s="5">
        <f>+IF(ISERROR(0/Servicios!E11),"NA",0/Servicios!E11)</f>
        <v>0</v>
      </c>
      <c r="S35" s="5">
        <f>O33*R35/1000</f>
        <v>0</v>
      </c>
      <c r="T35" s="5">
        <f>+IF(ISERROR((Servicios!K11/Servicios!J11)*R35),"NA",(Servicios!K11/Servicios!J11)*R35)</f>
        <v>0</v>
      </c>
      <c r="U35" s="5">
        <f>O33*T35</f>
        <v>0</v>
      </c>
      <c r="V35" s="8"/>
    </row>
    <row r="36">
      <c r="A36" s="8"/>
      <c r="B36" s="8" t="s">
        <v>198</v>
      </c>
      <c r="C36" s="5">
        <f>Servicios!D6</f>
        <v>1</v>
      </c>
      <c r="D36" s="2"/>
      <c r="E36" s="2"/>
      <c r="F36" s="2"/>
      <c r="G36" s="2"/>
      <c r="H36" s="5">
        <f>SUM(H37:H38)</f>
        <v>0</v>
      </c>
      <c r="I36" s="5">
        <f>C36*H36</f>
        <v>0</v>
      </c>
      <c r="J36" s="2"/>
      <c r="M36" s="8"/>
      <c r="N36" s="8" t="s">
        <v>198</v>
      </c>
      <c r="O36" s="5">
        <f>Servicios!D7</f>
        <v>1</v>
      </c>
      <c r="P36" s="2"/>
      <c r="Q36" s="2"/>
      <c r="R36" s="2"/>
      <c r="S36" s="2"/>
      <c r="T36" s="5">
        <f>SUM(T37:T38)</f>
        <v>0</v>
      </c>
      <c r="U36" s="5">
        <f>O36*T36</f>
        <v>0</v>
      </c>
      <c r="V36" s="2"/>
    </row>
    <row r="37">
      <c r="A37" s="2"/>
      <c r="B37" s="2"/>
      <c r="C37" s="2"/>
      <c r="D37" s="2"/>
      <c r="E37" s="8" t="s">
        <v>2</v>
      </c>
      <c r="F37" s="5">
        <f>+IF(ISERROR(6/Servicios!E11),"NA",6/Servicios!E11)</f>
        <v>6</v>
      </c>
      <c r="G37" s="5">
        <f>C36*F37/1000</f>
        <v>0.006</v>
      </c>
      <c r="H37" s="5">
        <f>+IF(ISERROR((Servicios!K11/Servicios!J11)*F37),"NA",(Servicios!K11/Servicios!J11)*F37)</f>
        <v>0</v>
      </c>
      <c r="I37" s="5">
        <f>C36*H37</f>
        <v>0</v>
      </c>
      <c r="J37" s="8"/>
      <c r="M37" s="2"/>
      <c r="N37" s="2"/>
      <c r="O37" s="2"/>
      <c r="P37" s="2"/>
      <c r="Q37" s="8" t="s">
        <v>2</v>
      </c>
      <c r="R37" s="5">
        <f>+IF(ISERROR(0/Servicios!E11),"NA",0/Servicios!E11)</f>
        <v>0</v>
      </c>
      <c r="S37" s="5">
        <f>O36*R37/1000</f>
        <v>0</v>
      </c>
      <c r="T37" s="5">
        <f>+IF(ISERROR((Servicios!K11/Servicios!J11)*R37),"NA",(Servicios!K11/Servicios!J11)*R37)</f>
        <v>0</v>
      </c>
      <c r="U37" s="5">
        <f>O36*T37</f>
        <v>0</v>
      </c>
      <c r="V37" s="8"/>
    </row>
    <row r="38">
      <c r="A38" s="2"/>
      <c r="B38" s="2"/>
      <c r="C38" s="2"/>
      <c r="D38" s="2"/>
      <c r="E38" s="8" t="s">
        <v>56</v>
      </c>
      <c r="F38" s="5">
        <f>+IF(ISERROR(50/Servicios!E66),"NA",50/Servicios!E66)</f>
        <v>62.5</v>
      </c>
      <c r="G38" s="5">
        <f>C36*F38/1000</f>
        <v>0.0625</v>
      </c>
      <c r="H38" s="5">
        <f>+IF(ISERROR((Servicios!K66/Servicios!J66)*F38),"NA",(Servicios!K66/Servicios!J66)*F38)</f>
        <v>0</v>
      </c>
      <c r="I38" s="5">
        <f>C36*H38</f>
        <v>0</v>
      </c>
      <c r="J38" s="8"/>
      <c r="M38" s="2"/>
      <c r="N38" s="2"/>
      <c r="O38" s="2"/>
      <c r="P38" s="2"/>
      <c r="Q38" s="8" t="s">
        <v>56</v>
      </c>
      <c r="R38" s="5">
        <f>+IF(ISERROR(0/Servicios!E66),"NA",0/Servicios!E66)</f>
        <v>0</v>
      </c>
      <c r="S38" s="5">
        <f>O36*R38/1000</f>
        <v>0</v>
      </c>
      <c r="T38" s="5">
        <f>+IF(ISERROR((Servicios!K66/Servicios!J66)*R38),"NA",(Servicios!K66/Servicios!J66)*R38)</f>
        <v>0</v>
      </c>
      <c r="U38" s="5">
        <f>O36*T38</f>
        <v>0</v>
      </c>
      <c r="V38" s="8"/>
    </row>
    <row r="39">
      <c r="A39" s="8"/>
      <c r="B39" s="8" t="s">
        <v>199</v>
      </c>
      <c r="C39" s="5">
        <f>Servicios!D6</f>
        <v>1</v>
      </c>
      <c r="D39" s="2"/>
      <c r="E39" s="2"/>
      <c r="F39" s="2"/>
      <c r="G39" s="2"/>
      <c r="H39" s="5">
        <f>SUM(H40:H41)</f>
        <v>0</v>
      </c>
      <c r="I39" s="5">
        <f>C39*H39</f>
        <v>0</v>
      </c>
      <c r="J39" s="2"/>
      <c r="M39" s="8"/>
      <c r="N39" s="8" t="s">
        <v>199</v>
      </c>
      <c r="O39" s="5">
        <f>Servicios!D7</f>
        <v>1</v>
      </c>
      <c r="P39" s="2"/>
      <c r="Q39" s="2"/>
      <c r="R39" s="2"/>
      <c r="S39" s="2"/>
      <c r="T39" s="5">
        <f>SUM(T40:T41)</f>
        <v>0</v>
      </c>
      <c r="U39" s="5">
        <f>O39*T39</f>
        <v>0</v>
      </c>
      <c r="V39" s="2"/>
    </row>
    <row r="40">
      <c r="A40" s="2"/>
      <c r="B40" s="2"/>
      <c r="C40" s="2"/>
      <c r="D40" s="2"/>
      <c r="E40" s="8" t="s">
        <v>50</v>
      </c>
      <c r="F40" s="5">
        <f>+IF(ISERROR(60/Servicios!E60),"NA",60/Servicios!E60)</f>
        <v>66.666666666666671</v>
      </c>
      <c r="G40" s="5">
        <f>C39*F40/1000</f>
        <v>0.066666666666666666</v>
      </c>
      <c r="H40" s="5">
        <f>+IF(ISERROR((Servicios!K60/Servicios!J60)*F40),"NA",(Servicios!K60/Servicios!J60)*F40)</f>
        <v>0</v>
      </c>
      <c r="I40" s="5">
        <f>C39*H40</f>
        <v>0</v>
      </c>
      <c r="J40" s="8"/>
      <c r="M40" s="2"/>
      <c r="N40" s="2"/>
      <c r="O40" s="2"/>
      <c r="P40" s="2"/>
      <c r="Q40" s="8" t="s">
        <v>50</v>
      </c>
      <c r="R40" s="5">
        <f>+IF(ISERROR(0/Servicios!E60),"NA",0/Servicios!E60)</f>
        <v>0</v>
      </c>
      <c r="S40" s="5">
        <f>O39*R40/1000</f>
        <v>0</v>
      </c>
      <c r="T40" s="5">
        <f>+IF(ISERROR((Servicios!K60/Servicios!J60)*R40),"NA",(Servicios!K60/Servicios!J60)*R40)</f>
        <v>0</v>
      </c>
      <c r="U40" s="5">
        <f>O39*T40</f>
        <v>0</v>
      </c>
      <c r="V40" s="8"/>
    </row>
    <row r="41">
      <c r="A41" s="2"/>
      <c r="B41" s="2"/>
      <c r="C41" s="2"/>
      <c r="D41" s="2"/>
      <c r="E41" s="8" t="s">
        <v>11</v>
      </c>
      <c r="F41" s="5">
        <f>+IF(ISERROR(8/Servicios!E21),"NA",8/Servicios!E21)</f>
        <v>8</v>
      </c>
      <c r="G41" s="5">
        <f>C39*F41/1000</f>
        <v>0.008</v>
      </c>
      <c r="H41" s="5">
        <f>+IF(ISERROR((Servicios!K21/Servicios!J21)*F41),"NA",(Servicios!K21/Servicios!J21)*F41)</f>
        <v>0</v>
      </c>
      <c r="I41" s="5">
        <f>C39*H41</f>
        <v>0</v>
      </c>
      <c r="J41" s="8"/>
      <c r="M41" s="2"/>
      <c r="N41" s="2"/>
      <c r="O41" s="2"/>
      <c r="P41" s="2"/>
      <c r="Q41" s="8" t="s">
        <v>11</v>
      </c>
      <c r="R41" s="5">
        <f>+IF(ISERROR(0/Servicios!E21),"NA",0/Servicios!E21)</f>
        <v>0</v>
      </c>
      <c r="S41" s="5">
        <f>O39*R41/1000</f>
        <v>0</v>
      </c>
      <c r="T41" s="5">
        <f>+IF(ISERROR((Servicios!K21/Servicios!J21)*R41),"NA",(Servicios!K21/Servicios!J21)*R41)</f>
        <v>0</v>
      </c>
      <c r="U41" s="5">
        <f>O39*T41</f>
        <v>0</v>
      </c>
      <c r="V41" s="8"/>
    </row>
    <row r="42">
      <c r="A42" s="8"/>
      <c r="B42" s="8" t="s">
        <v>200</v>
      </c>
      <c r="C42" s="5">
        <f>Servicios!D6</f>
        <v>1</v>
      </c>
      <c r="D42" s="2"/>
      <c r="E42" s="2"/>
      <c r="F42" s="2"/>
      <c r="G42" s="2"/>
      <c r="H42" s="5">
        <f>SUM(H43:H44)</f>
        <v>0</v>
      </c>
      <c r="I42" s="5">
        <f>C42*H42</f>
        <v>0</v>
      </c>
      <c r="J42" s="2"/>
      <c r="M42" s="8"/>
      <c r="N42" s="8" t="s">
        <v>200</v>
      </c>
      <c r="O42" s="5">
        <f>Servicios!D7</f>
        <v>1</v>
      </c>
      <c r="P42" s="2"/>
      <c r="Q42" s="2"/>
      <c r="R42" s="2"/>
      <c r="S42" s="2"/>
      <c r="T42" s="5">
        <f>SUM(T43:T44)</f>
        <v>0</v>
      </c>
      <c r="U42" s="5">
        <f>O42*T42</f>
        <v>0</v>
      </c>
      <c r="V42" s="2"/>
    </row>
    <row r="43">
      <c r="A43" s="2"/>
      <c r="B43" s="2"/>
      <c r="C43" s="2"/>
      <c r="D43" s="2"/>
      <c r="E43" s="8" t="s">
        <v>13</v>
      </c>
      <c r="F43" s="5">
        <f>+IF(ISERROR(15/Servicios!E23),"NA",15/Servicios!E23)</f>
        <v>15</v>
      </c>
      <c r="G43" s="5">
        <f>C42*F43/1000</f>
        <v>0.015</v>
      </c>
      <c r="H43" s="5">
        <f>+IF(ISERROR((Servicios!K23/Servicios!J23)*F43),"NA",(Servicios!K23/Servicios!J23)*F43)</f>
        <v>0</v>
      </c>
      <c r="I43" s="5">
        <f>C42*H43</f>
        <v>0</v>
      </c>
      <c r="J43" s="8"/>
      <c r="M43" s="2"/>
      <c r="N43" s="2"/>
      <c r="O43" s="2"/>
      <c r="P43" s="2"/>
      <c r="Q43" s="8" t="s">
        <v>13</v>
      </c>
      <c r="R43" s="5">
        <f>+IF(ISERROR(0/Servicios!E23),"NA",0/Servicios!E23)</f>
        <v>0</v>
      </c>
      <c r="S43" s="5">
        <f>O42*R43/1000</f>
        <v>0</v>
      </c>
      <c r="T43" s="5">
        <f>+IF(ISERROR((Servicios!K23/Servicios!J23)*R43),"NA",(Servicios!K23/Servicios!J23)*R43)</f>
        <v>0</v>
      </c>
      <c r="U43" s="5">
        <f>O42*T43</f>
        <v>0</v>
      </c>
      <c r="V43" s="8"/>
    </row>
    <row r="44">
      <c r="A44" s="2"/>
      <c r="B44" s="2"/>
      <c r="C44" s="2"/>
      <c r="D44" s="2"/>
      <c r="E44" s="8" t="s">
        <v>43</v>
      </c>
      <c r="F44" s="5">
        <f>+IF(ISERROR(10/Servicios!E53),"NA",10/Servicios!E53)</f>
        <v>10</v>
      </c>
      <c r="G44" s="5">
        <f>C42*F44/1000</f>
        <v>0.01</v>
      </c>
      <c r="H44" s="5">
        <f>+IF(ISERROR((Servicios!K53/Servicios!J53)*F44),"NA",(Servicios!K53/Servicios!J53)*F44)</f>
        <v>0</v>
      </c>
      <c r="I44" s="5">
        <f>C42*H44</f>
        <v>0</v>
      </c>
      <c r="J44" s="8"/>
      <c r="M44" s="2"/>
      <c r="N44" s="2"/>
      <c r="O44" s="2"/>
      <c r="P44" s="2"/>
      <c r="Q44" s="8" t="s">
        <v>43</v>
      </c>
      <c r="R44" s="5">
        <f>+IF(ISERROR(0/Servicios!E53),"NA",0/Servicios!E53)</f>
        <v>0</v>
      </c>
      <c r="S44" s="5">
        <f>O42*R44/1000</f>
        <v>0</v>
      </c>
      <c r="T44" s="5">
        <f>+IF(ISERROR((Servicios!K53/Servicios!J53)*R44),"NA",(Servicios!K53/Servicios!J53)*R44)</f>
        <v>0</v>
      </c>
      <c r="U44" s="5">
        <f>O42*T44</f>
        <v>0</v>
      </c>
      <c r="V44" s="8"/>
    </row>
    <row r="45">
      <c r="A45" s="8" t="s">
        <v>201</v>
      </c>
      <c r="B45" s="8" t="s">
        <v>202</v>
      </c>
      <c r="C45" s="5">
        <f>Servicios!D6</f>
        <v>1</v>
      </c>
      <c r="D45" s="2"/>
      <c r="E45" s="2"/>
      <c r="F45" s="2"/>
      <c r="G45" s="2"/>
      <c r="H45" s="5">
        <f>SUM(H46:H46)</f>
        <v>0</v>
      </c>
      <c r="I45" s="5">
        <f>C45*H45</f>
        <v>0</v>
      </c>
      <c r="J45" s="2"/>
      <c r="M45" s="8" t="s">
        <v>201</v>
      </c>
      <c r="N45" s="8" t="s">
        <v>202</v>
      </c>
      <c r="O45" s="5">
        <f>Servicios!D7</f>
        <v>1</v>
      </c>
      <c r="P45" s="2"/>
      <c r="Q45" s="2"/>
      <c r="R45" s="2"/>
      <c r="S45" s="2"/>
      <c r="T45" s="5">
        <f>SUM(T46:T46)</f>
        <v>0</v>
      </c>
      <c r="U45" s="5">
        <f>O45*T45</f>
        <v>0</v>
      </c>
      <c r="V45" s="2"/>
    </row>
    <row r="46">
      <c r="A46" s="2"/>
      <c r="B46" s="2"/>
      <c r="C46" s="2"/>
      <c r="D46" s="2"/>
      <c r="E46" s="8" t="s">
        <v>38</v>
      </c>
      <c r="F46" s="5">
        <f>+IF(ISERROR(150/Servicios!E48),"NA",150/Servicios!E48)</f>
        <v>150</v>
      </c>
      <c r="G46" s="5">
        <f>C45*F46/1000</f>
        <v>0.15</v>
      </c>
      <c r="H46" s="5">
        <f>+IF(ISERROR((Servicios!K48/Servicios!J48)*F46),"NA",(Servicios!K48/Servicios!J48)*F46)</f>
        <v>0</v>
      </c>
      <c r="I46" s="5">
        <f>C45*H46</f>
        <v>0</v>
      </c>
      <c r="J46" s="8"/>
      <c r="M46" s="2"/>
      <c r="N46" s="2"/>
      <c r="O46" s="2"/>
      <c r="P46" s="2"/>
      <c r="Q46" s="8" t="s">
        <v>38</v>
      </c>
      <c r="R46" s="5">
        <f>+IF(ISERROR(0/Servicios!E48),"NA",0/Servicios!E48)</f>
        <v>0</v>
      </c>
      <c r="S46" s="5">
        <f>O45*R46/1000</f>
        <v>0</v>
      </c>
      <c r="T46" s="5">
        <f>+IF(ISERROR((Servicios!K48/Servicios!J48)*R46),"NA",(Servicios!K48/Servicios!J48)*R46)</f>
        <v>0</v>
      </c>
      <c r="U46" s="5">
        <f>O45*T46</f>
        <v>0</v>
      </c>
      <c r="V46" s="8"/>
    </row>
    <row r="47">
      <c r="A47" s="8"/>
      <c r="B47" s="8" t="s">
        <v>203</v>
      </c>
      <c r="C47" s="5">
        <f>Servicios!D6</f>
        <v>1</v>
      </c>
      <c r="D47" s="2"/>
      <c r="E47" s="2"/>
      <c r="F47" s="2"/>
      <c r="G47" s="2"/>
      <c r="H47" s="5">
        <f>SUM(H48:H48)</f>
        <v>0</v>
      </c>
      <c r="I47" s="5">
        <f>C47*H47</f>
        <v>0</v>
      </c>
      <c r="J47" s="2"/>
      <c r="M47" s="8"/>
      <c r="N47" s="8" t="s">
        <v>203</v>
      </c>
      <c r="O47" s="5">
        <f>Servicios!D7</f>
        <v>1</v>
      </c>
      <c r="P47" s="2"/>
      <c r="Q47" s="2"/>
      <c r="R47" s="2"/>
      <c r="S47" s="2"/>
      <c r="T47" s="5">
        <f>SUM(T48:T48)</f>
        <v>0</v>
      </c>
      <c r="U47" s="5">
        <f>O47*T47</f>
        <v>0</v>
      </c>
      <c r="V47" s="2"/>
    </row>
    <row r="48">
      <c r="A48" s="2"/>
      <c r="B48" s="2"/>
      <c r="C48" s="2"/>
      <c r="D48" s="2"/>
      <c r="E48" s="8" t="s">
        <v>31</v>
      </c>
      <c r="F48" s="5">
        <f>+IF(ISERROR(30/Servicios!E41),"NA",30/Servicios!E41)</f>
        <v>30</v>
      </c>
      <c r="G48" s="5">
        <f>C47*F48/1000</f>
        <v>0.03</v>
      </c>
      <c r="H48" s="5">
        <f>+IF(ISERROR((Servicios!K41/Servicios!J41)*F48),"NA",(Servicios!K41/Servicios!J41)*F48)</f>
        <v>0</v>
      </c>
      <c r="I48" s="5">
        <f>C47*H48</f>
        <v>0</v>
      </c>
      <c r="J48" s="8"/>
      <c r="M48" s="2"/>
      <c r="N48" s="2"/>
      <c r="O48" s="2"/>
      <c r="P48" s="2"/>
      <c r="Q48" s="8" t="s">
        <v>31</v>
      </c>
      <c r="R48" s="5">
        <f>+IF(ISERROR(0/Servicios!E41),"NA",0/Servicios!E41)</f>
        <v>0</v>
      </c>
      <c r="S48" s="5">
        <f>O47*R48/1000</f>
        <v>0</v>
      </c>
      <c r="T48" s="5">
        <f>+IF(ISERROR((Servicios!K41/Servicios!J41)*R48),"NA",(Servicios!K41/Servicios!J41)*R48)</f>
        <v>0</v>
      </c>
      <c r="U48" s="5">
        <f>O47*T48</f>
        <v>0</v>
      </c>
      <c r="V48" s="8"/>
    </row>
    <row r="49">
      <c r="A49" s="8" t="s">
        <v>204</v>
      </c>
      <c r="B49" s="8" t="s">
        <v>194</v>
      </c>
      <c r="C49" s="5">
        <f>Servicios!D6</f>
        <v>1</v>
      </c>
      <c r="D49" s="2"/>
      <c r="E49" s="2"/>
      <c r="F49" s="2"/>
      <c r="G49" s="2"/>
      <c r="H49" s="5">
        <f>SUM(H50:H51)</f>
        <v>0</v>
      </c>
      <c r="I49" s="5">
        <f>C49*H49</f>
        <v>0</v>
      </c>
      <c r="J49" s="2"/>
      <c r="M49" s="8" t="s">
        <v>204</v>
      </c>
      <c r="N49" s="8" t="s">
        <v>194</v>
      </c>
      <c r="O49" s="5">
        <f>Servicios!D7</f>
        <v>1</v>
      </c>
      <c r="P49" s="2"/>
      <c r="Q49" s="2"/>
      <c r="R49" s="2"/>
      <c r="S49" s="2"/>
      <c r="T49" s="5">
        <f>SUM(T50:T51)</f>
        <v>0</v>
      </c>
      <c r="U49" s="5">
        <f>O49*T49</f>
        <v>0</v>
      </c>
      <c r="V49" s="2"/>
    </row>
    <row r="50">
      <c r="A50" s="2"/>
      <c r="B50" s="2"/>
      <c r="C50" s="2"/>
      <c r="D50" s="2"/>
      <c r="E50" s="8" t="s">
        <v>63</v>
      </c>
      <c r="F50" s="5">
        <f>+IF(ISERROR(60/Servicios!E73),"NA",60/Servicios!E73)</f>
        <v>100</v>
      </c>
      <c r="G50" s="5">
        <f>C49*F50/1000</f>
        <v>0.1</v>
      </c>
      <c r="H50" s="5">
        <f>+IF(ISERROR((Servicios!K73/Servicios!J73)*F50),"NA",(Servicios!K73/Servicios!J73)*F50)</f>
        <v>0</v>
      </c>
      <c r="I50" s="5">
        <f>C49*H50</f>
        <v>0</v>
      </c>
      <c r="J50" s="8"/>
      <c r="M50" s="2"/>
      <c r="N50" s="2"/>
      <c r="O50" s="2"/>
      <c r="P50" s="2"/>
      <c r="Q50" s="8" t="s">
        <v>63</v>
      </c>
      <c r="R50" s="5">
        <f>+IF(ISERROR(0/Servicios!E73),"NA",0/Servicios!E73)</f>
        <v>0</v>
      </c>
      <c r="S50" s="5">
        <f>O49*R50/1000</f>
        <v>0</v>
      </c>
      <c r="T50" s="5">
        <f>+IF(ISERROR((Servicios!K73/Servicios!J73)*R50),"NA",(Servicios!K73/Servicios!J73)*R50)</f>
        <v>0</v>
      </c>
      <c r="U50" s="5">
        <f>O49*T50</f>
        <v>0</v>
      </c>
      <c r="V50" s="8"/>
    </row>
    <row r="51">
      <c r="A51" s="2"/>
      <c r="B51" s="2"/>
      <c r="C51" s="2"/>
      <c r="D51" s="2"/>
      <c r="E51" s="8" t="s">
        <v>2</v>
      </c>
      <c r="F51" s="5">
        <f>+IF(ISERROR(5/Servicios!E11),"NA",5/Servicios!E11)</f>
        <v>5</v>
      </c>
      <c r="G51" s="5">
        <f>C49*F51/1000</f>
        <v>0.005</v>
      </c>
      <c r="H51" s="5">
        <f>+IF(ISERROR((Servicios!K11/Servicios!J11)*F51),"NA",(Servicios!K11/Servicios!J11)*F51)</f>
        <v>0</v>
      </c>
      <c r="I51" s="5">
        <f>C49*H51</f>
        <v>0</v>
      </c>
      <c r="J51" s="8"/>
      <c r="M51" s="2"/>
      <c r="N51" s="2"/>
      <c r="O51" s="2"/>
      <c r="P51" s="2"/>
      <c r="Q51" s="8" t="s">
        <v>2</v>
      </c>
      <c r="R51" s="5">
        <f>+IF(ISERROR(0/Servicios!E11),"NA",0/Servicios!E11)</f>
        <v>0</v>
      </c>
      <c r="S51" s="5">
        <f>O49*R51/1000</f>
        <v>0</v>
      </c>
      <c r="T51" s="5">
        <f>+IF(ISERROR((Servicios!K11/Servicios!J11)*R51),"NA",(Servicios!K11/Servicios!J11)*R51)</f>
        <v>0</v>
      </c>
      <c r="U51" s="5">
        <f>O49*T51</f>
        <v>0</v>
      </c>
      <c r="V51" s="8"/>
    </row>
    <row r="52">
      <c r="A52" s="8"/>
      <c r="B52" s="8" t="s">
        <v>205</v>
      </c>
      <c r="C52" s="5">
        <f>Servicios!D6</f>
        <v>1</v>
      </c>
      <c r="D52" s="2"/>
      <c r="E52" s="2"/>
      <c r="F52" s="2"/>
      <c r="G52" s="2"/>
      <c r="H52" s="5">
        <f>SUM(H53:H55)</f>
        <v>0</v>
      </c>
      <c r="I52" s="5">
        <f>C52*H52</f>
        <v>0</v>
      </c>
      <c r="J52" s="2"/>
      <c r="M52" s="8"/>
      <c r="N52" s="8" t="s">
        <v>205</v>
      </c>
      <c r="O52" s="5">
        <f>Servicios!D7</f>
        <v>1</v>
      </c>
      <c r="P52" s="2"/>
      <c r="Q52" s="2"/>
      <c r="R52" s="2"/>
      <c r="S52" s="2"/>
      <c r="T52" s="5">
        <f>SUM(T53:T55)</f>
        <v>0</v>
      </c>
      <c r="U52" s="5">
        <f>O52*T52</f>
        <v>0</v>
      </c>
      <c r="V52" s="2"/>
    </row>
    <row r="53">
      <c r="A53" s="2"/>
      <c r="B53" s="2"/>
      <c r="C53" s="2"/>
      <c r="D53" s="2"/>
      <c r="E53" s="8" t="s">
        <v>33</v>
      </c>
      <c r="F53" s="5">
        <f>+IF(ISERROR(20/Servicios!E43),"NA",20/Servicios!E43)</f>
        <v>22.222222222222221</v>
      </c>
      <c r="G53" s="5">
        <f>C52*F53/1000</f>
        <v>0.022222222222222223</v>
      </c>
      <c r="H53" s="5">
        <f>+IF(ISERROR((Servicios!K43/Servicios!J43)*F53),"NA",(Servicios!K43/Servicios!J43)*F53)</f>
        <v>0</v>
      </c>
      <c r="I53" s="5">
        <f>C52*H53</f>
        <v>0</v>
      </c>
      <c r="J53" s="8"/>
      <c r="M53" s="2"/>
      <c r="N53" s="2"/>
      <c r="O53" s="2"/>
      <c r="P53" s="2"/>
      <c r="Q53" s="8" t="s">
        <v>33</v>
      </c>
      <c r="R53" s="5">
        <f>+IF(ISERROR(0/Servicios!E43),"NA",0/Servicios!E43)</f>
        <v>0</v>
      </c>
      <c r="S53" s="5">
        <f>O52*R53/1000</f>
        <v>0</v>
      </c>
      <c r="T53" s="5">
        <f>+IF(ISERROR((Servicios!K43/Servicios!J43)*R53),"NA",(Servicios!K43/Servicios!J43)*R53)</f>
        <v>0</v>
      </c>
      <c r="U53" s="5">
        <f>O52*T53</f>
        <v>0</v>
      </c>
      <c r="V53" s="8"/>
    </row>
    <row r="54">
      <c r="A54" s="2"/>
      <c r="B54" s="2"/>
      <c r="C54" s="2"/>
      <c r="D54" s="2"/>
      <c r="E54" s="8" t="s">
        <v>8</v>
      </c>
      <c r="F54" s="5">
        <f>+IF(ISERROR(10/Servicios!E17),"NA",10/Servicios!E17)</f>
        <v>25</v>
      </c>
      <c r="G54" s="5">
        <f>C52*F54/1000</f>
        <v>0.025</v>
      </c>
      <c r="H54" s="5">
        <f>+IF(ISERROR((Servicios!K17/Servicios!J17)*F54),"NA",(Servicios!K17/Servicios!J17)*F54)</f>
        <v>0</v>
      </c>
      <c r="I54" s="5">
        <f>C52*H54</f>
        <v>0</v>
      </c>
      <c r="J54" s="8"/>
      <c r="M54" s="2"/>
      <c r="N54" s="2"/>
      <c r="O54" s="2"/>
      <c r="P54" s="2"/>
      <c r="Q54" s="8" t="s">
        <v>8</v>
      </c>
      <c r="R54" s="5">
        <f>+IF(ISERROR(0/Servicios!E17),"NA",0/Servicios!E17)</f>
        <v>0</v>
      </c>
      <c r="S54" s="5">
        <f>O52*R54/1000</f>
        <v>0</v>
      </c>
      <c r="T54" s="5">
        <f>+IF(ISERROR((Servicios!K17/Servicios!J17)*R54),"NA",(Servicios!K17/Servicios!J17)*R54)</f>
        <v>0</v>
      </c>
      <c r="U54" s="5">
        <f>O52*T54</f>
        <v>0</v>
      </c>
      <c r="V54" s="8"/>
    </row>
    <row r="55">
      <c r="A55" s="2"/>
      <c r="B55" s="2"/>
      <c r="C55" s="2"/>
      <c r="D55" s="2"/>
      <c r="E55" s="8" t="s">
        <v>46</v>
      </c>
      <c r="F55" s="5">
        <f>+IF(ISERROR(5/Servicios!E56),"NA",5/Servicios!E56)</f>
        <v>5</v>
      </c>
      <c r="G55" s="5">
        <f>C52*F55/1000</f>
        <v>0.005</v>
      </c>
      <c r="H55" s="5">
        <f>+IF(ISERROR((Servicios!K56/Servicios!J56)*F55),"NA",(Servicios!K56/Servicios!J56)*F55)</f>
        <v>0</v>
      </c>
      <c r="I55" s="5">
        <f>C52*H55</f>
        <v>0</v>
      </c>
      <c r="J55" s="8"/>
      <c r="M55" s="2"/>
      <c r="N55" s="2"/>
      <c r="O55" s="2"/>
      <c r="P55" s="2"/>
      <c r="Q55" s="8" t="s">
        <v>46</v>
      </c>
      <c r="R55" s="5">
        <f>+IF(ISERROR(0/Servicios!E56),"NA",0/Servicios!E56)</f>
        <v>0</v>
      </c>
      <c r="S55" s="5">
        <f>O52*R55/1000</f>
        <v>0</v>
      </c>
      <c r="T55" s="5">
        <f>+IF(ISERROR((Servicios!K56/Servicios!J56)*R55),"NA",(Servicios!K56/Servicios!J56)*R55)</f>
        <v>0</v>
      </c>
      <c r="U55" s="5">
        <f>O52*T55</f>
        <v>0</v>
      </c>
      <c r="V55" s="8"/>
    </row>
    <row r="56">
      <c r="A56" s="8"/>
      <c r="B56" s="8" t="s">
        <v>206</v>
      </c>
      <c r="C56" s="5">
        <f>Servicios!D6</f>
        <v>1</v>
      </c>
      <c r="D56" s="2"/>
      <c r="E56" s="2"/>
      <c r="F56" s="2"/>
      <c r="G56" s="2"/>
      <c r="H56" s="5">
        <f>SUM(H57:H58)</f>
        <v>0</v>
      </c>
      <c r="I56" s="5">
        <f>C56*H56</f>
        <v>0</v>
      </c>
      <c r="J56" s="2"/>
      <c r="M56" s="8"/>
      <c r="N56" s="8" t="s">
        <v>206</v>
      </c>
      <c r="O56" s="5">
        <f>Servicios!D7</f>
        <v>1</v>
      </c>
      <c r="P56" s="2"/>
      <c r="Q56" s="2"/>
      <c r="R56" s="2"/>
      <c r="S56" s="2"/>
      <c r="T56" s="5">
        <f>SUM(T57:T58)</f>
        <v>0</v>
      </c>
      <c r="U56" s="5">
        <f>O56*T56</f>
        <v>0</v>
      </c>
      <c r="V56" s="2"/>
    </row>
    <row r="57">
      <c r="A57" s="2"/>
      <c r="B57" s="2"/>
      <c r="C57" s="2"/>
      <c r="D57" s="2"/>
      <c r="E57" s="8" t="s">
        <v>2</v>
      </c>
      <c r="F57" s="5">
        <f>+IF(ISERROR(5/Servicios!E11),"NA",5/Servicios!E11)</f>
        <v>5</v>
      </c>
      <c r="G57" s="5">
        <f>C56*F57/1000</f>
        <v>0.005</v>
      </c>
      <c r="H57" s="5">
        <f>+IF(ISERROR((Servicios!K11/Servicios!J11)*F57),"NA",(Servicios!K11/Servicios!J11)*F57)</f>
        <v>0</v>
      </c>
      <c r="I57" s="5">
        <f>C56*H57</f>
        <v>0</v>
      </c>
      <c r="J57" s="8"/>
      <c r="M57" s="2"/>
      <c r="N57" s="2"/>
      <c r="O57" s="2"/>
      <c r="P57" s="2"/>
      <c r="Q57" s="8" t="s">
        <v>2</v>
      </c>
      <c r="R57" s="5">
        <f>+IF(ISERROR(0/Servicios!E11),"NA",0/Servicios!E11)</f>
        <v>0</v>
      </c>
      <c r="S57" s="5">
        <f>O56*R57/1000</f>
        <v>0</v>
      </c>
      <c r="T57" s="5">
        <f>+IF(ISERROR((Servicios!K11/Servicios!J11)*R57),"NA",(Servicios!K11/Servicios!J11)*R57)</f>
        <v>0</v>
      </c>
      <c r="U57" s="5">
        <f>O56*T57</f>
        <v>0</v>
      </c>
      <c r="V57" s="8"/>
    </row>
    <row r="58">
      <c r="A58" s="2"/>
      <c r="B58" s="2"/>
      <c r="C58" s="2"/>
      <c r="D58" s="2"/>
      <c r="E58" s="8" t="s">
        <v>6</v>
      </c>
      <c r="F58" s="5">
        <f>+IF(ISERROR(25/Servicios!E15),"NA",25/Servicios!E15)</f>
        <v>25</v>
      </c>
      <c r="G58" s="5">
        <f>C56*F58/1000</f>
        <v>0.025</v>
      </c>
      <c r="H58" s="5">
        <f>+IF(ISERROR((Servicios!K15/Servicios!J15)*F58),"NA",(Servicios!K15/Servicios!J15)*F58)</f>
        <v>0</v>
      </c>
      <c r="I58" s="5">
        <f>C56*H58</f>
        <v>0</v>
      </c>
      <c r="J58" s="8"/>
      <c r="M58" s="2"/>
      <c r="N58" s="2"/>
      <c r="O58" s="2"/>
      <c r="P58" s="2"/>
      <c r="Q58" s="8" t="s">
        <v>6</v>
      </c>
      <c r="R58" s="5">
        <f>+IF(ISERROR(0/Servicios!E15),"NA",0/Servicios!E15)</f>
        <v>0</v>
      </c>
      <c r="S58" s="5">
        <f>O56*R58/1000</f>
        <v>0</v>
      </c>
      <c r="T58" s="5">
        <f>+IF(ISERROR((Servicios!K15/Servicios!J15)*R58),"NA",(Servicios!K15/Servicios!J15)*R58)</f>
        <v>0</v>
      </c>
      <c r="U58" s="5">
        <f>O56*T58</f>
        <v>0</v>
      </c>
      <c r="V58" s="8"/>
    </row>
    <row r="59">
      <c r="A59" s="8"/>
      <c r="B59" s="8" t="s">
        <v>199</v>
      </c>
      <c r="C59" s="5">
        <f>Servicios!D6</f>
        <v>1</v>
      </c>
      <c r="D59" s="2"/>
      <c r="E59" s="2"/>
      <c r="F59" s="2"/>
      <c r="G59" s="2"/>
      <c r="H59" s="5">
        <f>SUM(H60:H61)</f>
        <v>0</v>
      </c>
      <c r="I59" s="5">
        <f>C59*H59</f>
        <v>0</v>
      </c>
      <c r="J59" s="2"/>
      <c r="M59" s="8"/>
      <c r="N59" s="8" t="s">
        <v>199</v>
      </c>
      <c r="O59" s="5">
        <f>Servicios!D7</f>
        <v>1</v>
      </c>
      <c r="P59" s="2"/>
      <c r="Q59" s="2"/>
      <c r="R59" s="2"/>
      <c r="S59" s="2"/>
      <c r="T59" s="5">
        <f>SUM(T60:T61)</f>
        <v>0</v>
      </c>
      <c r="U59" s="5">
        <f>O59*T59</f>
        <v>0</v>
      </c>
      <c r="V59" s="2"/>
    </row>
    <row r="60">
      <c r="A60" s="2"/>
      <c r="B60" s="2"/>
      <c r="C60" s="2"/>
      <c r="D60" s="2"/>
      <c r="E60" s="8" t="s">
        <v>32</v>
      </c>
      <c r="F60" s="5">
        <f>+IF(ISERROR(60/Servicios!E42),"NA",60/Servicios!E42)</f>
        <v>80</v>
      </c>
      <c r="G60" s="5">
        <f>C59*F60/1000</f>
        <v>0.08</v>
      </c>
      <c r="H60" s="5">
        <f>+IF(ISERROR((Servicios!K42/Servicios!J42)*F60),"NA",(Servicios!K42/Servicios!J42)*F60)</f>
        <v>0</v>
      </c>
      <c r="I60" s="5">
        <f>C59*H60</f>
        <v>0</v>
      </c>
      <c r="J60" s="8"/>
      <c r="M60" s="2"/>
      <c r="N60" s="2"/>
      <c r="O60" s="2"/>
      <c r="P60" s="2"/>
      <c r="Q60" s="8" t="s">
        <v>32</v>
      </c>
      <c r="R60" s="5">
        <f>+IF(ISERROR(0/Servicios!E42),"NA",0/Servicios!E42)</f>
        <v>0</v>
      </c>
      <c r="S60" s="5">
        <f>O59*R60/1000</f>
        <v>0</v>
      </c>
      <c r="T60" s="5">
        <f>+IF(ISERROR((Servicios!K42/Servicios!J42)*R60),"NA",(Servicios!K42/Servicios!J42)*R60)</f>
        <v>0</v>
      </c>
      <c r="U60" s="5">
        <f>O59*T60</f>
        <v>0</v>
      </c>
      <c r="V60" s="8"/>
    </row>
    <row r="61">
      <c r="A61" s="2"/>
      <c r="B61" s="2"/>
      <c r="C61" s="2"/>
      <c r="D61" s="2"/>
      <c r="E61" s="8" t="s">
        <v>11</v>
      </c>
      <c r="F61" s="5">
        <f>+IF(ISERROR(8/Servicios!E21),"NA",8/Servicios!E21)</f>
        <v>8</v>
      </c>
      <c r="G61" s="5">
        <f>C59*F61/1000</f>
        <v>0.008</v>
      </c>
      <c r="H61" s="5">
        <f>+IF(ISERROR((Servicios!K21/Servicios!J21)*F61),"NA",(Servicios!K21/Servicios!J21)*F61)</f>
        <v>0</v>
      </c>
      <c r="I61" s="5">
        <f>C59*H61</f>
        <v>0</v>
      </c>
      <c r="J61" s="8"/>
      <c r="M61" s="2"/>
      <c r="N61" s="2"/>
      <c r="O61" s="2"/>
      <c r="P61" s="2"/>
      <c r="Q61" s="8" t="s">
        <v>11</v>
      </c>
      <c r="R61" s="5">
        <f>+IF(ISERROR(0/Servicios!E21),"NA",0/Servicios!E21)</f>
        <v>0</v>
      </c>
      <c r="S61" s="5">
        <f>O59*R61/1000</f>
        <v>0</v>
      </c>
      <c r="T61" s="5">
        <f>+IF(ISERROR((Servicios!K21/Servicios!J21)*R61),"NA",(Servicios!K21/Servicios!J21)*R61)</f>
        <v>0</v>
      </c>
      <c r="U61" s="5">
        <f>O59*T61</f>
        <v>0</v>
      </c>
      <c r="V61" s="8"/>
    </row>
  </sheetData>
  <mergeCells>
    <mergeCell ref="A2:J2"/>
    <mergeCell ref="A3:J3"/>
    <mergeCell ref="M2:V2"/>
    <mergeCell ref="M3:V3"/>
  </mergeCells>
  <pageMargins left="0.7" right="0.7" top="0.75" bottom="0.75" header="0.3" footer="0.3"/>
  <pageSetup usePrinterDefaults="0"/>
</worksheet>
</file>

<file path=xl/worksheets/sheet4.xml><?xml version="1.0" encoding="utf-8"?>
<worksheet xmlns:r="http://schemas.openxmlformats.org/officeDocument/2006/relationships" xmlns="http://schemas.openxmlformats.org/spreadsheetml/2006/main">
  <dimension ref="A2:V68"/>
  <sheetViews>
    <sheetView topLeftCell="A1" workbookViewId="0">
      <selection activeCell="A1" sqref="A1"/>
    </sheetView>
  </sheetViews>
  <sheetFormatPr defaultColWidth="9.140625" defaultRowHeight="15"/>
  <cols>
    <col min="1" max="1" width="15.75" customWidth="1"/>
    <col min="2" max="2" width="22.75" customWidth="1"/>
    <col min="3" max="3" width="13.75" customWidth="1"/>
    <col min="4" max="4" width="10.75" customWidth="1"/>
    <col min="5" max="5" width="32.75" customWidth="1"/>
    <col min="6" max="6" width="9.75" customWidth="1"/>
    <col min="7" max="7" width="12.75" customWidth="1"/>
    <col min="8" max="8" width="15.75" customWidth="1"/>
    <col min="9" max="9" width="20.75" customWidth="1"/>
    <col min="10" max="10" width="40.75" customWidth="1"/>
    <col min="13" max="13" width="15.75" customWidth="1"/>
    <col min="14" max="14" width="22.75" customWidth="1"/>
    <col min="15" max="15" width="13.75" customWidth="1"/>
    <col min="16" max="16" width="10.75" customWidth="1"/>
    <col min="17" max="17" width="32.75" customWidth="1"/>
    <col min="18" max="18" width="9.75" customWidth="1"/>
    <col min="19" max="19" width="12.75" customWidth="1"/>
    <col min="20" max="20" width="15.75" customWidth="1"/>
    <col min="21" max="21" width="20.75" customWidth="1"/>
    <col min="22" max="22" width="40.75" customWidth="1"/>
  </cols>
  <sheetData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M2" s="4" t="s">
        <v>71</v>
      </c>
      <c r="N2" s="4"/>
      <c r="O2" s="4"/>
      <c r="P2" s="4"/>
      <c r="Q2" s="4"/>
      <c r="R2" s="4"/>
      <c r="S2" s="4"/>
      <c r="T2" s="4"/>
      <c r="U2" s="4"/>
      <c r="V2" s="4"/>
    </row>
    <row r="3">
      <c r="A3" s="4" t="s">
        <v>73</v>
      </c>
      <c r="B3" s="4"/>
      <c r="C3" s="4"/>
      <c r="D3" s="4"/>
      <c r="E3" s="4"/>
      <c r="F3" s="4"/>
      <c r="G3" s="4"/>
      <c r="H3" s="4"/>
      <c r="I3" s="4"/>
      <c r="J3" s="4"/>
      <c r="M3" s="4" t="s">
        <v>73</v>
      </c>
      <c r="N3" s="4"/>
      <c r="O3" s="4"/>
      <c r="P3" s="4"/>
      <c r="Q3" s="4"/>
      <c r="R3" s="4"/>
      <c r="S3" s="4"/>
      <c r="T3" s="4"/>
      <c r="U3" s="4"/>
      <c r="V3" s="4"/>
    </row>
    <row r="4" ht="39" customHeight="1">
      <c r="A4" s="4" t="s">
        <v>175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181</v>
      </c>
      <c r="H4" s="4" t="s">
        <v>183</v>
      </c>
      <c r="I4" s="4" t="s">
        <v>94</v>
      </c>
      <c r="J4" s="4" t="s">
        <v>182</v>
      </c>
      <c r="M4" s="4" t="s">
        <v>175</v>
      </c>
      <c r="N4" s="4" t="s">
        <v>176</v>
      </c>
      <c r="O4" s="4" t="s">
        <v>177</v>
      </c>
      <c r="P4" s="4" t="s">
        <v>178</v>
      </c>
      <c r="Q4" s="4" t="s">
        <v>179</v>
      </c>
      <c r="R4" s="4" t="s">
        <v>180</v>
      </c>
      <c r="S4" s="4" t="s">
        <v>181</v>
      </c>
      <c r="T4" s="4" t="s">
        <v>183</v>
      </c>
      <c r="U4" s="4" t="s">
        <v>94</v>
      </c>
      <c r="V4" s="4" t="s">
        <v>182</v>
      </c>
    </row>
    <row r="5">
      <c r="A5" s="8" t="s">
        <v>184</v>
      </c>
      <c r="B5" s="8" t="s">
        <v>207</v>
      </c>
      <c r="C5" s="5">
        <f>Servicios!E6</f>
        <v>1</v>
      </c>
      <c r="D5" s="2"/>
      <c r="E5" s="2"/>
      <c r="F5" s="2"/>
      <c r="G5" s="2"/>
      <c r="H5" s="5">
        <f>SUM(H6:H6)</f>
        <v>0</v>
      </c>
      <c r="I5" s="5">
        <f>C5*H5</f>
        <v>0</v>
      </c>
      <c r="J5" s="2"/>
      <c r="M5" s="8" t="s">
        <v>184</v>
      </c>
      <c r="N5" s="8" t="s">
        <v>207</v>
      </c>
      <c r="O5" s="5">
        <f>Servicios!E7</f>
        <v>1</v>
      </c>
      <c r="P5" s="2"/>
      <c r="Q5" s="2"/>
      <c r="R5" s="2"/>
      <c r="S5" s="2"/>
      <c r="T5" s="5">
        <f>SUM(T6:T6)</f>
        <v>0</v>
      </c>
      <c r="U5" s="5">
        <f>O5*T5</f>
        <v>0</v>
      </c>
      <c r="V5" s="2"/>
    </row>
    <row r="6">
      <c r="A6" s="2"/>
      <c r="B6" s="2"/>
      <c r="C6" s="2"/>
      <c r="D6" s="2"/>
      <c r="E6" s="8" t="s">
        <v>30</v>
      </c>
      <c r="F6" s="5">
        <f>+IF(ISERROR(120/Servicios!E40),"NA",120/Servicios!E40)</f>
        <v>126.31578947368422</v>
      </c>
      <c r="G6" s="5">
        <f>C5*F6/1000</f>
        <v>0.12631578947368422</v>
      </c>
      <c r="H6" s="5">
        <f>+IF(ISERROR((Servicios!K40/Servicios!J40)*F6),"NA",(Servicios!K40/Servicios!J40)*F6)</f>
        <v>0</v>
      </c>
      <c r="I6" s="5">
        <f>C5*H6</f>
        <v>0</v>
      </c>
      <c r="J6" s="8"/>
      <c r="M6" s="2"/>
      <c r="N6" s="2"/>
      <c r="O6" s="2"/>
      <c r="P6" s="2"/>
      <c r="Q6" s="8" t="s">
        <v>30</v>
      </c>
      <c r="R6" s="5">
        <f>+IF(ISERROR(0/Servicios!E40),"NA",0/Servicios!E40)</f>
        <v>0</v>
      </c>
      <c r="S6" s="5">
        <f>O5*R6/1000</f>
        <v>0</v>
      </c>
      <c r="T6" s="5">
        <f>+IF(ISERROR((Servicios!K40/Servicios!J40)*R6),"NA",(Servicios!K40/Servicios!J40)*R6)</f>
        <v>0</v>
      </c>
      <c r="U6" s="5">
        <f>O5*T6</f>
        <v>0</v>
      </c>
      <c r="V6" s="8"/>
    </row>
    <row r="7">
      <c r="A7" s="8"/>
      <c r="B7" s="8" t="s">
        <v>208</v>
      </c>
      <c r="C7" s="5">
        <f>Servicios!E6</f>
        <v>1</v>
      </c>
      <c r="D7" s="2"/>
      <c r="E7" s="2"/>
      <c r="F7" s="2"/>
      <c r="G7" s="2"/>
      <c r="H7" s="5">
        <f>SUM(H8:H10)</f>
        <v>0</v>
      </c>
      <c r="I7" s="5">
        <f>C7*H7</f>
        <v>0</v>
      </c>
      <c r="J7" s="2"/>
      <c r="M7" s="8"/>
      <c r="N7" s="8" t="s">
        <v>208</v>
      </c>
      <c r="O7" s="5">
        <f>Servicios!E7</f>
        <v>1</v>
      </c>
      <c r="P7" s="2"/>
      <c r="Q7" s="2"/>
      <c r="R7" s="2"/>
      <c r="S7" s="2"/>
      <c r="T7" s="5">
        <f>SUM(T8:T10)</f>
        <v>0</v>
      </c>
      <c r="U7" s="5">
        <f>O7*T7</f>
        <v>0</v>
      </c>
      <c r="V7" s="2"/>
    </row>
    <row r="8">
      <c r="A8" s="2"/>
      <c r="B8" s="2"/>
      <c r="C8" s="2"/>
      <c r="D8" s="2" t="s">
        <v>209</v>
      </c>
      <c r="E8" s="8" t="s">
        <v>39</v>
      </c>
      <c r="F8" s="5">
        <f>+IF(ISERROR(100/Servicios!E49),"NA",100/Servicios!E49)</f>
        <v>100</v>
      </c>
      <c r="G8" s="5">
        <f>C7*F8/1000</f>
        <v>0.1</v>
      </c>
      <c r="H8" s="5">
        <f>+IF(ISERROR((Servicios!K49/Servicios!J49)*F8),"NA",(Servicios!K49/Servicios!J49)*F8)</f>
        <v>0</v>
      </c>
      <c r="I8" s="5">
        <f>C7*H8</f>
        <v>0</v>
      </c>
      <c r="J8" s="8"/>
      <c r="M8" s="2"/>
      <c r="N8" s="2"/>
      <c r="O8" s="2"/>
      <c r="P8" s="2" t="s">
        <v>209</v>
      </c>
      <c r="Q8" s="8" t="s">
        <v>39</v>
      </c>
      <c r="R8" s="5">
        <f>+IF(ISERROR(0/Servicios!E49),"NA",0/Servicios!E49)</f>
        <v>0</v>
      </c>
      <c r="S8" s="5">
        <f>O7*R8/1000</f>
        <v>0</v>
      </c>
      <c r="T8" s="5">
        <f>+IF(ISERROR((Servicios!K49/Servicios!J49)*R8),"NA",(Servicios!K49/Servicios!J49)*R8)</f>
        <v>0</v>
      </c>
      <c r="U8" s="5">
        <f>O7*T8</f>
        <v>0</v>
      </c>
      <c r="V8" s="8"/>
    </row>
    <row r="9">
      <c r="A9" s="2"/>
      <c r="B9" s="2"/>
      <c r="C9" s="2"/>
      <c r="D9" s="2"/>
      <c r="E9" s="8" t="s">
        <v>15</v>
      </c>
      <c r="F9" s="5">
        <f>+IF(ISERROR(10/Servicios!E25),"NA",10/Servicios!E25)</f>
        <v>10</v>
      </c>
      <c r="G9" s="5">
        <f>C7*F9/1000</f>
        <v>0.01</v>
      </c>
      <c r="H9" s="5">
        <f>+IF(ISERROR((Servicios!K25/Servicios!J25)*F9),"NA",(Servicios!K25/Servicios!J25)*F9)</f>
        <v>0</v>
      </c>
      <c r="I9" s="5">
        <f>C7*H9</f>
        <v>0</v>
      </c>
      <c r="J9" s="8"/>
      <c r="M9" s="2"/>
      <c r="N9" s="2"/>
      <c r="O9" s="2"/>
      <c r="P9" s="2"/>
      <c r="Q9" s="8" t="s">
        <v>15</v>
      </c>
      <c r="R9" s="5">
        <f>+IF(ISERROR(0/Servicios!E25),"NA",0/Servicios!E25)</f>
        <v>0</v>
      </c>
      <c r="S9" s="5">
        <f>O7*R9/1000</f>
        <v>0</v>
      </c>
      <c r="T9" s="5">
        <f>+IF(ISERROR((Servicios!K25/Servicios!J25)*R9),"NA",(Servicios!K25/Servicios!J25)*R9)</f>
        <v>0</v>
      </c>
      <c r="U9" s="5">
        <f>O7*T9</f>
        <v>0</v>
      </c>
      <c r="V9" s="8"/>
    </row>
    <row r="10">
      <c r="A10" s="2"/>
      <c r="B10" s="2"/>
      <c r="C10" s="2"/>
      <c r="D10" s="2"/>
      <c r="E10" s="8" t="s">
        <v>11</v>
      </c>
      <c r="F10" s="5">
        <f>+IF(ISERROR(12/Servicios!E21),"NA",12/Servicios!E21)</f>
        <v>12</v>
      </c>
      <c r="G10" s="5">
        <f>C7*F10/1000</f>
        <v>0.012</v>
      </c>
      <c r="H10" s="5">
        <f>+IF(ISERROR((Servicios!K21/Servicios!J21)*F10),"NA",(Servicios!K21/Servicios!J21)*F10)</f>
        <v>0</v>
      </c>
      <c r="I10" s="5">
        <f>C7*H10</f>
        <v>0</v>
      </c>
      <c r="J10" s="8"/>
      <c r="M10" s="2"/>
      <c r="N10" s="2"/>
      <c r="O10" s="2"/>
      <c r="P10" s="2"/>
      <c r="Q10" s="8" t="s">
        <v>11</v>
      </c>
      <c r="R10" s="5">
        <f>+IF(ISERROR(0/Servicios!E21),"NA",0/Servicios!E21)</f>
        <v>0</v>
      </c>
      <c r="S10" s="5">
        <f>O7*R10/1000</f>
        <v>0</v>
      </c>
      <c r="T10" s="5">
        <f>+IF(ISERROR((Servicios!K21/Servicios!J21)*R10),"NA",(Servicios!K21/Servicios!J21)*R10)</f>
        <v>0</v>
      </c>
      <c r="U10" s="5">
        <f>O7*T10</f>
        <v>0</v>
      </c>
      <c r="V10" s="8"/>
    </row>
    <row r="11">
      <c r="A11" s="8"/>
      <c r="B11" s="8" t="s">
        <v>210</v>
      </c>
      <c r="C11" s="5">
        <f>Servicios!E6</f>
        <v>1</v>
      </c>
      <c r="D11" s="2"/>
      <c r="E11" s="2"/>
      <c r="F11" s="2"/>
      <c r="G11" s="2"/>
      <c r="H11" s="5">
        <f>SUM(H12:H12)</f>
        <v>0</v>
      </c>
      <c r="I11" s="5">
        <f>C11*H11</f>
        <v>0</v>
      </c>
      <c r="J11" s="2"/>
      <c r="M11" s="8"/>
      <c r="N11" s="8" t="s">
        <v>210</v>
      </c>
      <c r="O11" s="5">
        <f>Servicios!E7</f>
        <v>1</v>
      </c>
      <c r="P11" s="2"/>
      <c r="Q11" s="2"/>
      <c r="R11" s="2"/>
      <c r="S11" s="2"/>
      <c r="T11" s="5">
        <f>SUM(T12:T12)</f>
        <v>0</v>
      </c>
      <c r="U11" s="5">
        <f>O11*T11</f>
        <v>0</v>
      </c>
      <c r="V11" s="2"/>
    </row>
    <row r="12">
      <c r="A12" s="2"/>
      <c r="B12" s="2"/>
      <c r="C12" s="2"/>
      <c r="D12" s="2"/>
      <c r="E12" s="8" t="s">
        <v>64</v>
      </c>
      <c r="F12" s="5">
        <f>+IF(ISERROR(30/Servicios!E74),"NA",30/Servicios!E74)</f>
        <v>30</v>
      </c>
      <c r="G12" s="5">
        <f>C11*F12/1000</f>
        <v>0.03</v>
      </c>
      <c r="H12" s="5">
        <f>+IF(ISERROR((Servicios!K74/Servicios!J74)*F12),"NA",(Servicios!K74/Servicios!J74)*F12)</f>
        <v>0</v>
      </c>
      <c r="I12" s="5">
        <f>C11*H12</f>
        <v>0</v>
      </c>
      <c r="J12" s="8"/>
      <c r="M12" s="2"/>
      <c r="N12" s="2"/>
      <c r="O12" s="2"/>
      <c r="P12" s="2"/>
      <c r="Q12" s="8" t="s">
        <v>64</v>
      </c>
      <c r="R12" s="5">
        <f>+IF(ISERROR(0/Servicios!E74),"NA",0/Servicios!E74)</f>
        <v>0</v>
      </c>
      <c r="S12" s="5">
        <f>O11*R12/1000</f>
        <v>0</v>
      </c>
      <c r="T12" s="5">
        <f>+IF(ISERROR((Servicios!K74/Servicios!J74)*R12),"NA",(Servicios!K74/Servicios!J74)*R12)</f>
        <v>0</v>
      </c>
      <c r="U12" s="5">
        <f>O11*T12</f>
        <v>0</v>
      </c>
      <c r="V12" s="8"/>
    </row>
    <row r="13">
      <c r="A13" s="8"/>
      <c r="B13" s="8" t="s">
        <v>211</v>
      </c>
      <c r="C13" s="5">
        <f>Servicios!E6</f>
        <v>1</v>
      </c>
      <c r="D13" s="2"/>
      <c r="E13" s="2"/>
      <c r="F13" s="2"/>
      <c r="G13" s="2"/>
      <c r="H13" s="5">
        <f>SUM(H14:H14)</f>
        <v>0</v>
      </c>
      <c r="I13" s="5">
        <f>C13*H13</f>
        <v>0</v>
      </c>
      <c r="J13" s="2"/>
      <c r="M13" s="8"/>
      <c r="N13" s="8" t="s">
        <v>211</v>
      </c>
      <c r="O13" s="5">
        <f>Servicios!E7</f>
        <v>1</v>
      </c>
      <c r="P13" s="2"/>
      <c r="Q13" s="2"/>
      <c r="R13" s="2"/>
      <c r="S13" s="2"/>
      <c r="T13" s="5">
        <f>SUM(T14:T14)</f>
        <v>0</v>
      </c>
      <c r="U13" s="5">
        <f>O13*T13</f>
        <v>0</v>
      </c>
      <c r="V13" s="2"/>
    </row>
    <row r="14">
      <c r="A14" s="2"/>
      <c r="B14" s="2"/>
      <c r="C14" s="2"/>
      <c r="D14" s="2"/>
      <c r="E14" s="8" t="s">
        <v>53</v>
      </c>
      <c r="F14" s="5">
        <f>+IF(ISERROR(50/Servicios!E63),"NA",50/Servicios!E63)</f>
        <v>50</v>
      </c>
      <c r="G14" s="5">
        <f>C13*F14/1000</f>
        <v>0.05</v>
      </c>
      <c r="H14" s="5">
        <f>+IF(ISERROR((Servicios!K63/Servicios!J63)*F14),"NA",(Servicios!K63/Servicios!J63)*F14)</f>
        <v>0</v>
      </c>
      <c r="I14" s="5">
        <f>C13*H14</f>
        <v>0</v>
      </c>
      <c r="J14" s="8"/>
      <c r="M14" s="2"/>
      <c r="N14" s="2"/>
      <c r="O14" s="2"/>
      <c r="P14" s="2"/>
      <c r="Q14" s="8" t="s">
        <v>53</v>
      </c>
      <c r="R14" s="5">
        <f>+IF(ISERROR(0/Servicios!E63),"NA",0/Servicios!E63)</f>
        <v>0</v>
      </c>
      <c r="S14" s="5">
        <f>O13*R14/1000</f>
        <v>0</v>
      </c>
      <c r="T14" s="5">
        <f>+IF(ISERROR((Servicios!K63/Servicios!J63)*R14),"NA",(Servicios!K63/Servicios!J63)*R14)</f>
        <v>0</v>
      </c>
      <c r="U14" s="5">
        <f>O13*T14</f>
        <v>0</v>
      </c>
      <c r="V14" s="8"/>
    </row>
    <row r="15">
      <c r="A15" s="8"/>
      <c r="B15" s="8" t="s">
        <v>212</v>
      </c>
      <c r="C15" s="5">
        <f>Servicios!E6</f>
        <v>1</v>
      </c>
      <c r="D15" s="2"/>
      <c r="E15" s="2"/>
      <c r="F15" s="2"/>
      <c r="G15" s="2"/>
      <c r="H15" s="5">
        <f>SUM(H16:H16)</f>
        <v>0</v>
      </c>
      <c r="I15" s="5">
        <f>C15*H15</f>
        <v>0</v>
      </c>
      <c r="J15" s="2"/>
      <c r="M15" s="8"/>
      <c r="N15" s="8" t="s">
        <v>212</v>
      </c>
      <c r="O15" s="5">
        <f>Servicios!E7</f>
        <v>1</v>
      </c>
      <c r="P15" s="2"/>
      <c r="Q15" s="2"/>
      <c r="R15" s="2"/>
      <c r="S15" s="2"/>
      <c r="T15" s="5">
        <f>SUM(T16:T16)</f>
        <v>0</v>
      </c>
      <c r="U15" s="5">
        <f>O15*T15</f>
        <v>0</v>
      </c>
      <c r="V15" s="2"/>
    </row>
    <row r="16">
      <c r="A16" s="2"/>
      <c r="B16" s="2"/>
      <c r="C16" s="2"/>
      <c r="D16" s="2"/>
      <c r="E16" s="8" t="s">
        <v>48</v>
      </c>
      <c r="F16" s="5">
        <f>+IF(ISERROR(8/Servicios!E58),"NA",8/Servicios!E58)</f>
        <v>8</v>
      </c>
      <c r="G16" s="5">
        <f>C15*F16/1000</f>
        <v>0.008</v>
      </c>
      <c r="H16" s="5">
        <f>+IF(ISERROR((Servicios!K58/Servicios!J58)*F16),"NA",(Servicios!K58/Servicios!J58)*F16)</f>
        <v>0</v>
      </c>
      <c r="I16" s="5">
        <f>C15*H16</f>
        <v>0</v>
      </c>
      <c r="J16" s="8"/>
      <c r="M16" s="2"/>
      <c r="N16" s="2"/>
      <c r="O16" s="2"/>
      <c r="P16" s="2"/>
      <c r="Q16" s="8" t="s">
        <v>48</v>
      </c>
      <c r="R16" s="5">
        <f>+IF(ISERROR(0/Servicios!E58),"NA",0/Servicios!E58)</f>
        <v>0</v>
      </c>
      <c r="S16" s="5">
        <f>O15*R16/1000</f>
        <v>0</v>
      </c>
      <c r="T16" s="5">
        <f>+IF(ISERROR((Servicios!K58/Servicios!J58)*R16),"NA",(Servicios!K58/Servicios!J58)*R16)</f>
        <v>0</v>
      </c>
      <c r="U16" s="5">
        <f>O15*T16</f>
        <v>0</v>
      </c>
      <c r="V16" s="8"/>
    </row>
    <row r="17">
      <c r="A17" s="8" t="s">
        <v>192</v>
      </c>
      <c r="B17" s="8" t="s">
        <v>213</v>
      </c>
      <c r="C17" s="5">
        <f>Servicios!E6</f>
        <v>1</v>
      </c>
      <c r="D17" s="2"/>
      <c r="E17" s="2"/>
      <c r="F17" s="2"/>
      <c r="G17" s="2"/>
      <c r="H17" s="5">
        <f>SUM(H18:H23)</f>
        <v>0</v>
      </c>
      <c r="I17" s="5">
        <f>C17*H17</f>
        <v>0</v>
      </c>
      <c r="J17" s="2"/>
      <c r="M17" s="8" t="s">
        <v>192</v>
      </c>
      <c r="N17" s="8" t="s">
        <v>213</v>
      </c>
      <c r="O17" s="5">
        <f>Servicios!E7</f>
        <v>1</v>
      </c>
      <c r="P17" s="2"/>
      <c r="Q17" s="2"/>
      <c r="R17" s="2"/>
      <c r="S17" s="2"/>
      <c r="T17" s="5">
        <f>SUM(T18:T23)</f>
        <v>0</v>
      </c>
      <c r="U17" s="5">
        <f>O17*T17</f>
        <v>0</v>
      </c>
      <c r="V17" s="2"/>
    </row>
    <row r="18">
      <c r="A18" s="2"/>
      <c r="B18" s="2"/>
      <c r="C18" s="2"/>
      <c r="D18" s="2"/>
      <c r="E18" s="8" t="s">
        <v>63</v>
      </c>
      <c r="F18" s="5">
        <f>+IF(ISERROR(25/Servicios!E73),"NA",25/Servicios!E73)</f>
        <v>41.666666666666671</v>
      </c>
      <c r="G18" s="5">
        <f>C17*F18/1000</f>
        <v>0.041666666666666671</v>
      </c>
      <c r="H18" s="5">
        <f>+IF(ISERROR((Servicios!K73/Servicios!J73)*F18),"NA",(Servicios!K73/Servicios!J73)*F18)</f>
        <v>0</v>
      </c>
      <c r="I18" s="5">
        <f>C17*H18</f>
        <v>0</v>
      </c>
      <c r="J18" s="8"/>
      <c r="M18" s="2"/>
      <c r="N18" s="2"/>
      <c r="O18" s="2"/>
      <c r="P18" s="2"/>
      <c r="Q18" s="8" t="s">
        <v>63</v>
      </c>
      <c r="R18" s="5">
        <f>+IF(ISERROR(0/Servicios!E73),"NA",0/Servicios!E73)</f>
        <v>0</v>
      </c>
      <c r="S18" s="5">
        <f>O17*R18/1000</f>
        <v>0</v>
      </c>
      <c r="T18" s="5">
        <f>+IF(ISERROR((Servicios!K73/Servicios!J73)*R18),"NA",(Servicios!K73/Servicios!J73)*R18)</f>
        <v>0</v>
      </c>
      <c r="U18" s="5">
        <f>O17*T18</f>
        <v>0</v>
      </c>
      <c r="V18" s="8"/>
    </row>
    <row r="19">
      <c r="A19" s="2"/>
      <c r="B19" s="2"/>
      <c r="C19" s="2"/>
      <c r="D19" s="2"/>
      <c r="E19" s="8" t="s">
        <v>70</v>
      </c>
      <c r="F19" s="5">
        <f>+IF(ISERROR(10/Servicios!E80),"NA",10/Servicios!E80)</f>
        <v>11.764705882352942</v>
      </c>
      <c r="G19" s="5">
        <f>C17*F19/1000</f>
        <v>0.011764705882352943</v>
      </c>
      <c r="H19" s="5">
        <f>+IF(ISERROR((Servicios!K80/Servicios!J80)*F19),"NA",(Servicios!K80/Servicios!J80)*F19)</f>
        <v>0</v>
      </c>
      <c r="I19" s="5">
        <f>C17*H19</f>
        <v>0</v>
      </c>
      <c r="J19" s="8"/>
      <c r="M19" s="2"/>
      <c r="N19" s="2"/>
      <c r="O19" s="2"/>
      <c r="P19" s="2"/>
      <c r="Q19" s="8" t="s">
        <v>70</v>
      </c>
      <c r="R19" s="5">
        <f>+IF(ISERROR(0/Servicios!E80),"NA",0/Servicios!E80)</f>
        <v>0</v>
      </c>
      <c r="S19" s="5">
        <f>O17*R19/1000</f>
        <v>0</v>
      </c>
      <c r="T19" s="5">
        <f>+IF(ISERROR((Servicios!K80/Servicios!J80)*R19),"NA",(Servicios!K80/Servicios!J80)*R19)</f>
        <v>0</v>
      </c>
      <c r="U19" s="5">
        <f>O17*T19</f>
        <v>0</v>
      </c>
      <c r="V19" s="8"/>
    </row>
    <row r="20">
      <c r="A20" s="2"/>
      <c r="B20" s="2"/>
      <c r="C20" s="2"/>
      <c r="D20" s="2"/>
      <c r="E20" s="8" t="s">
        <v>7</v>
      </c>
      <c r="F20" s="5">
        <f>+IF(ISERROR(8/Servicios!E16),"NA",8/Servicios!E16)</f>
        <v>8</v>
      </c>
      <c r="G20" s="5">
        <f>C17*F20/1000</f>
        <v>0.008</v>
      </c>
      <c r="H20" s="5">
        <f>+IF(ISERROR((Servicios!K16/Servicios!J16)*F20),"NA",(Servicios!K16/Servicios!J16)*F20)</f>
        <v>0</v>
      </c>
      <c r="I20" s="5">
        <f>C17*H20</f>
        <v>0</v>
      </c>
      <c r="J20" s="8"/>
      <c r="M20" s="2"/>
      <c r="N20" s="2"/>
      <c r="O20" s="2"/>
      <c r="P20" s="2"/>
      <c r="Q20" s="8" t="s">
        <v>7</v>
      </c>
      <c r="R20" s="5">
        <f>+IF(ISERROR(0/Servicios!E16),"NA",0/Servicios!E16)</f>
        <v>0</v>
      </c>
      <c r="S20" s="5">
        <f>O17*R20/1000</f>
        <v>0</v>
      </c>
      <c r="T20" s="5">
        <f>+IF(ISERROR((Servicios!K16/Servicios!J16)*R20),"NA",(Servicios!K16/Servicios!J16)*R20)</f>
        <v>0</v>
      </c>
      <c r="U20" s="5">
        <f>O17*T20</f>
        <v>0</v>
      </c>
      <c r="V20" s="8"/>
    </row>
    <row r="21">
      <c r="A21" s="2"/>
      <c r="B21" s="2"/>
      <c r="C21" s="2"/>
      <c r="D21" s="2"/>
      <c r="E21" s="8" t="s">
        <v>22</v>
      </c>
      <c r="F21" s="5">
        <f>+IF(ISERROR(5/Servicios!E32),"NA",5/Servicios!E32)</f>
        <v>12.5</v>
      </c>
      <c r="G21" s="5">
        <f>C17*F21/1000</f>
        <v>0.0125</v>
      </c>
      <c r="H21" s="5">
        <f>+IF(ISERROR((Servicios!K32/Servicios!J32)*F21),"NA",(Servicios!K32/Servicios!J32)*F21)</f>
        <v>0</v>
      </c>
      <c r="I21" s="5">
        <f>C17*H21</f>
        <v>0</v>
      </c>
      <c r="J21" s="8"/>
      <c r="M21" s="2"/>
      <c r="N21" s="2"/>
      <c r="O21" s="2"/>
      <c r="P21" s="2"/>
      <c r="Q21" s="8" t="s">
        <v>22</v>
      </c>
      <c r="R21" s="5">
        <f>+IF(ISERROR(0/Servicios!E32),"NA",0/Servicios!E32)</f>
        <v>0</v>
      </c>
      <c r="S21" s="5">
        <f>O17*R21/1000</f>
        <v>0</v>
      </c>
      <c r="T21" s="5">
        <f>+IF(ISERROR((Servicios!K32/Servicios!J32)*R21),"NA",(Servicios!K32/Servicios!J32)*R21)</f>
        <v>0</v>
      </c>
      <c r="U21" s="5">
        <f>O17*T21</f>
        <v>0</v>
      </c>
      <c r="V21" s="8"/>
    </row>
    <row r="22">
      <c r="A22" s="2"/>
      <c r="B22" s="2"/>
      <c r="C22" s="2"/>
      <c r="D22" s="2"/>
      <c r="E22" s="8" t="s">
        <v>16</v>
      </c>
      <c r="F22" s="5">
        <f>+IF(ISERROR(25/Servicios!E26),"NA",25/Servicios!E26)</f>
        <v>27.777777777777779</v>
      </c>
      <c r="G22" s="5">
        <f>C17*F22/1000</f>
        <v>0.02777777777777778</v>
      </c>
      <c r="H22" s="5">
        <f>+IF(ISERROR((Servicios!K26/Servicios!J26)*F22),"NA",(Servicios!K26/Servicios!J26)*F22)</f>
        <v>0</v>
      </c>
      <c r="I22" s="5">
        <f>C17*H22</f>
        <v>0</v>
      </c>
      <c r="J22" s="8"/>
      <c r="M22" s="2"/>
      <c r="N22" s="2"/>
      <c r="O22" s="2"/>
      <c r="P22" s="2"/>
      <c r="Q22" s="8" t="s">
        <v>16</v>
      </c>
      <c r="R22" s="5">
        <f>+IF(ISERROR(0/Servicios!E26),"NA",0/Servicios!E26)</f>
        <v>0</v>
      </c>
      <c r="S22" s="5">
        <f>O17*R22/1000</f>
        <v>0</v>
      </c>
      <c r="T22" s="5">
        <f>+IF(ISERROR((Servicios!K26/Servicios!J26)*R22),"NA",(Servicios!K26/Servicios!J26)*R22)</f>
        <v>0</v>
      </c>
      <c r="U22" s="5">
        <f>O17*T22</f>
        <v>0</v>
      </c>
      <c r="V22" s="8"/>
    </row>
    <row r="23">
      <c r="A23" s="2"/>
      <c r="B23" s="2"/>
      <c r="C23" s="2"/>
      <c r="D23" s="2"/>
      <c r="E23" s="8" t="s">
        <v>29</v>
      </c>
      <c r="F23" s="5">
        <f>+IF(ISERROR(15/Servicios!E39),"NA",15/Servicios!E39)</f>
        <v>25</v>
      </c>
      <c r="G23" s="5">
        <f>C17*F23/1000</f>
        <v>0.025</v>
      </c>
      <c r="H23" s="5">
        <f>+IF(ISERROR((Servicios!K39/Servicios!J39)*F23),"NA",(Servicios!K39/Servicios!J39)*F23)</f>
        <v>0</v>
      </c>
      <c r="I23" s="5">
        <f>C17*H23</f>
        <v>0</v>
      </c>
      <c r="J23" s="8"/>
      <c r="M23" s="2"/>
      <c r="N23" s="2"/>
      <c r="O23" s="2"/>
      <c r="P23" s="2"/>
      <c r="Q23" s="8" t="s">
        <v>29</v>
      </c>
      <c r="R23" s="5">
        <f>+IF(ISERROR(0/Servicios!E39),"NA",0/Servicios!E39)</f>
        <v>0</v>
      </c>
      <c r="S23" s="5">
        <f>O17*R23/1000</f>
        <v>0</v>
      </c>
      <c r="T23" s="5">
        <f>+IF(ISERROR((Servicios!K39/Servicios!J39)*R23),"NA",(Servicios!K39/Servicios!J39)*R23)</f>
        <v>0</v>
      </c>
      <c r="U23" s="5">
        <f>O17*T23</f>
        <v>0</v>
      </c>
      <c r="V23" s="8"/>
    </row>
    <row r="24">
      <c r="A24" s="8"/>
      <c r="B24" s="8" t="s">
        <v>214</v>
      </c>
      <c r="C24" s="5">
        <f>Servicios!E6</f>
        <v>1</v>
      </c>
      <c r="D24" s="2"/>
      <c r="E24" s="2"/>
      <c r="F24" s="2"/>
      <c r="G24" s="2"/>
      <c r="H24" s="5">
        <f>SUM(H25:H26)</f>
        <v>0</v>
      </c>
      <c r="I24" s="5">
        <f>C24*H24</f>
        <v>0</v>
      </c>
      <c r="J24" s="2"/>
      <c r="M24" s="8"/>
      <c r="N24" s="8" t="s">
        <v>214</v>
      </c>
      <c r="O24" s="5">
        <f>Servicios!E7</f>
        <v>1</v>
      </c>
      <c r="P24" s="2"/>
      <c r="Q24" s="2"/>
      <c r="R24" s="2"/>
      <c r="S24" s="2"/>
      <c r="T24" s="5">
        <f>SUM(T25:T26)</f>
        <v>0</v>
      </c>
      <c r="U24" s="5">
        <f>O24*T24</f>
        <v>0</v>
      </c>
      <c r="V24" s="2"/>
    </row>
    <row r="25">
      <c r="A25" s="2"/>
      <c r="B25" s="2"/>
      <c r="C25" s="2"/>
      <c r="D25" s="2"/>
      <c r="E25" s="8" t="s">
        <v>63</v>
      </c>
      <c r="F25" s="5">
        <f>+IF(ISERROR(80/Servicios!E73),"NA",80/Servicios!E73)</f>
        <v>133.33333333333334</v>
      </c>
      <c r="G25" s="5">
        <f>C24*F25/1000</f>
        <v>0.13333333333333333</v>
      </c>
      <c r="H25" s="5">
        <f>+IF(ISERROR((Servicios!K73/Servicios!J73)*F25),"NA",(Servicios!K73/Servicios!J73)*F25)</f>
        <v>0</v>
      </c>
      <c r="I25" s="5">
        <f>C24*H25</f>
        <v>0</v>
      </c>
      <c r="J25" s="8"/>
      <c r="M25" s="2"/>
      <c r="N25" s="2"/>
      <c r="O25" s="2"/>
      <c r="P25" s="2"/>
      <c r="Q25" s="8" t="s">
        <v>63</v>
      </c>
      <c r="R25" s="5">
        <f>+IF(ISERROR(0/Servicios!E73),"NA",0/Servicios!E73)</f>
        <v>0</v>
      </c>
      <c r="S25" s="5">
        <f>O24*R25/1000</f>
        <v>0</v>
      </c>
      <c r="T25" s="5">
        <f>+IF(ISERROR((Servicios!K73/Servicios!J73)*R25),"NA",(Servicios!K73/Servicios!J73)*R25)</f>
        <v>0</v>
      </c>
      <c r="U25" s="5">
        <f>O24*T25</f>
        <v>0</v>
      </c>
      <c r="V25" s="8"/>
    </row>
    <row r="26">
      <c r="A26" s="2"/>
      <c r="B26" s="2"/>
      <c r="C26" s="2"/>
      <c r="D26" s="2"/>
      <c r="E26" s="8" t="s">
        <v>2</v>
      </c>
      <c r="F26" s="5">
        <f>+IF(ISERROR(12/Servicios!E11),"NA",12/Servicios!E11)</f>
        <v>12</v>
      </c>
      <c r="G26" s="5">
        <f>C24*F26/1000</f>
        <v>0.012</v>
      </c>
      <c r="H26" s="5">
        <f>+IF(ISERROR((Servicios!K11/Servicios!J11)*F26),"NA",(Servicios!K11/Servicios!J11)*F26)</f>
        <v>0</v>
      </c>
      <c r="I26" s="5">
        <f>C24*H26</f>
        <v>0</v>
      </c>
      <c r="J26" s="8"/>
      <c r="M26" s="2"/>
      <c r="N26" s="2"/>
      <c r="O26" s="2"/>
      <c r="P26" s="2"/>
      <c r="Q26" s="8" t="s">
        <v>2</v>
      </c>
      <c r="R26" s="5">
        <f>+IF(ISERROR(0/Servicios!E11),"NA",0/Servicios!E11)</f>
        <v>0</v>
      </c>
      <c r="S26" s="5">
        <f>O24*R26/1000</f>
        <v>0</v>
      </c>
      <c r="T26" s="5">
        <f>+IF(ISERROR((Servicios!K11/Servicios!J11)*R26),"NA",(Servicios!K11/Servicios!J11)*R26)</f>
        <v>0</v>
      </c>
      <c r="U26" s="5">
        <f>O24*T26</f>
        <v>0</v>
      </c>
      <c r="V26" s="8"/>
    </row>
    <row r="27">
      <c r="A27" s="8"/>
      <c r="B27" s="8" t="s">
        <v>215</v>
      </c>
      <c r="C27" s="5">
        <f>Servicios!E6</f>
        <v>1</v>
      </c>
      <c r="D27" s="2"/>
      <c r="E27" s="2"/>
      <c r="F27" s="2"/>
      <c r="G27" s="2"/>
      <c r="H27" s="5">
        <f>SUM(H28:H29)</f>
        <v>0</v>
      </c>
      <c r="I27" s="5">
        <f>C27*H27</f>
        <v>0</v>
      </c>
      <c r="J27" s="2"/>
      <c r="M27" s="8"/>
      <c r="N27" s="8" t="s">
        <v>215</v>
      </c>
      <c r="O27" s="5">
        <f>Servicios!E7</f>
        <v>1</v>
      </c>
      <c r="P27" s="2"/>
      <c r="Q27" s="2"/>
      <c r="R27" s="2"/>
      <c r="S27" s="2"/>
      <c r="T27" s="5">
        <f>SUM(T28:T29)</f>
        <v>0</v>
      </c>
      <c r="U27" s="5">
        <f>O27*T27</f>
        <v>0</v>
      </c>
      <c r="V27" s="2"/>
    </row>
    <row r="28">
      <c r="A28" s="2"/>
      <c r="B28" s="2"/>
      <c r="C28" s="2"/>
      <c r="D28" s="2"/>
      <c r="E28" s="8" t="s">
        <v>66</v>
      </c>
      <c r="F28" s="5">
        <f>+IF(ISERROR(50/Servicios!E76),"NA",50/Servicios!E76)</f>
        <v>62.5</v>
      </c>
      <c r="G28" s="5">
        <f>C27*F28/1000</f>
        <v>0.0625</v>
      </c>
      <c r="H28" s="5">
        <f>+IF(ISERROR((Servicios!K76/Servicios!J76)*F28),"NA",(Servicios!K76/Servicios!J76)*F28)</f>
        <v>0</v>
      </c>
      <c r="I28" s="5">
        <f>C27*H28</f>
        <v>0</v>
      </c>
      <c r="J28" s="8"/>
      <c r="M28" s="2"/>
      <c r="N28" s="2"/>
      <c r="O28" s="2"/>
      <c r="P28" s="2"/>
      <c r="Q28" s="8" t="s">
        <v>66</v>
      </c>
      <c r="R28" s="5">
        <f>+IF(ISERROR(0/Servicios!E76),"NA",0/Servicios!E76)</f>
        <v>0</v>
      </c>
      <c r="S28" s="5">
        <f>O27*R28/1000</f>
        <v>0</v>
      </c>
      <c r="T28" s="5">
        <f>+IF(ISERROR((Servicios!K76/Servicios!J76)*R28),"NA",(Servicios!K76/Servicios!J76)*R28)</f>
        <v>0</v>
      </c>
      <c r="U28" s="5">
        <f>O27*T28</f>
        <v>0</v>
      </c>
      <c r="V28" s="8"/>
    </row>
    <row r="29">
      <c r="A29" s="2"/>
      <c r="B29" s="2"/>
      <c r="C29" s="2"/>
      <c r="D29" s="2"/>
      <c r="E29" s="8" t="s">
        <v>21</v>
      </c>
      <c r="F29" s="5">
        <f>+IF(ISERROR(20/Servicios!E31),"NA",20/Servicios!E31)</f>
        <v>21.05263157894737</v>
      </c>
      <c r="G29" s="5">
        <f>C27*F29/1000</f>
        <v>0.021052631578947371</v>
      </c>
      <c r="H29" s="5">
        <f>+IF(ISERROR((Servicios!K31/Servicios!J31)*F29),"NA",(Servicios!K31/Servicios!J31)*F29)</f>
        <v>0</v>
      </c>
      <c r="I29" s="5">
        <f>C27*H29</f>
        <v>0</v>
      </c>
      <c r="J29" s="8"/>
      <c r="M29" s="2"/>
      <c r="N29" s="2"/>
      <c r="O29" s="2"/>
      <c r="P29" s="2"/>
      <c r="Q29" s="8" t="s">
        <v>21</v>
      </c>
      <c r="R29" s="5">
        <f>+IF(ISERROR(0/Servicios!E31),"NA",0/Servicios!E31)</f>
        <v>0</v>
      </c>
      <c r="S29" s="5">
        <f>O27*R29/1000</f>
        <v>0</v>
      </c>
      <c r="T29" s="5">
        <f>+IF(ISERROR((Servicios!K31/Servicios!J31)*R29),"NA",(Servicios!K31/Servicios!J31)*R29)</f>
        <v>0</v>
      </c>
      <c r="U29" s="5">
        <f>O27*T29</f>
        <v>0</v>
      </c>
      <c r="V29" s="8"/>
    </row>
    <row r="30">
      <c r="A30" s="8"/>
      <c r="B30" s="8" t="s">
        <v>216</v>
      </c>
      <c r="C30" s="5">
        <f>Servicios!E6</f>
        <v>1</v>
      </c>
      <c r="D30" s="2"/>
      <c r="E30" s="2"/>
      <c r="F30" s="2"/>
      <c r="G30" s="2"/>
      <c r="H30" s="5">
        <f>SUM(H31:H34)</f>
        <v>0</v>
      </c>
      <c r="I30" s="5">
        <f>C30*H30</f>
        <v>0</v>
      </c>
      <c r="J30" s="2"/>
      <c r="M30" s="8"/>
      <c r="N30" s="8" t="s">
        <v>216</v>
      </c>
      <c r="O30" s="5">
        <f>Servicios!E7</f>
        <v>1</v>
      </c>
      <c r="P30" s="2"/>
      <c r="Q30" s="2"/>
      <c r="R30" s="2"/>
      <c r="S30" s="2"/>
      <c r="T30" s="5">
        <f>SUM(T31:T34)</f>
        <v>0</v>
      </c>
      <c r="U30" s="5">
        <f>O30*T30</f>
        <v>0</v>
      </c>
      <c r="V30" s="2"/>
    </row>
    <row r="31">
      <c r="A31" s="2"/>
      <c r="B31" s="2"/>
      <c r="C31" s="2"/>
      <c r="D31" s="2"/>
      <c r="E31" s="8" t="s">
        <v>6</v>
      </c>
      <c r="F31" s="5">
        <f>+IF(ISERROR(35/Servicios!E15),"NA",35/Servicios!E15)</f>
        <v>35</v>
      </c>
      <c r="G31" s="5">
        <f>C30*F31/1000</f>
        <v>0.035</v>
      </c>
      <c r="H31" s="5">
        <f>+IF(ISERROR((Servicios!K15/Servicios!J15)*F31),"NA",(Servicios!K15/Servicios!J15)*F31)</f>
        <v>0</v>
      </c>
      <c r="I31" s="5">
        <f>C30*H31</f>
        <v>0</v>
      </c>
      <c r="J31" s="8"/>
      <c r="M31" s="2"/>
      <c r="N31" s="2"/>
      <c r="O31" s="2"/>
      <c r="P31" s="2"/>
      <c r="Q31" s="8" t="s">
        <v>6</v>
      </c>
      <c r="R31" s="5">
        <f>+IF(ISERROR(0/Servicios!E15),"NA",0/Servicios!E15)</f>
        <v>0</v>
      </c>
      <c r="S31" s="5">
        <f>O30*R31/1000</f>
        <v>0</v>
      </c>
      <c r="T31" s="5">
        <f>+IF(ISERROR((Servicios!K15/Servicios!J15)*R31),"NA",(Servicios!K15/Servicios!J15)*R31)</f>
        <v>0</v>
      </c>
      <c r="U31" s="5">
        <f>O30*T31</f>
        <v>0</v>
      </c>
      <c r="V31" s="8"/>
    </row>
    <row r="32">
      <c r="A32" s="2"/>
      <c r="B32" s="2"/>
      <c r="C32" s="2"/>
      <c r="D32" s="2"/>
      <c r="E32" s="8" t="s">
        <v>70</v>
      </c>
      <c r="F32" s="5">
        <f>+IF(ISERROR(10/Servicios!E80),"NA",10/Servicios!E80)</f>
        <v>11.764705882352942</v>
      </c>
      <c r="G32" s="5">
        <f>C30*F32/1000</f>
        <v>0.011764705882352943</v>
      </c>
      <c r="H32" s="5">
        <f>+IF(ISERROR((Servicios!K80/Servicios!J80)*F32),"NA",(Servicios!K80/Servicios!J80)*F32)</f>
        <v>0</v>
      </c>
      <c r="I32" s="5">
        <f>C30*H32</f>
        <v>0</v>
      </c>
      <c r="J32" s="8"/>
      <c r="M32" s="2"/>
      <c r="N32" s="2"/>
      <c r="O32" s="2"/>
      <c r="P32" s="2"/>
      <c r="Q32" s="8" t="s">
        <v>70</v>
      </c>
      <c r="R32" s="5">
        <f>+IF(ISERROR(0/Servicios!E80),"NA",0/Servicios!E80)</f>
        <v>0</v>
      </c>
      <c r="S32" s="5">
        <f>O30*R32/1000</f>
        <v>0</v>
      </c>
      <c r="T32" s="5">
        <f>+IF(ISERROR((Servicios!K80/Servicios!J80)*R32),"NA",(Servicios!K80/Servicios!J80)*R32)</f>
        <v>0</v>
      </c>
      <c r="U32" s="5">
        <f>O30*T32</f>
        <v>0</v>
      </c>
      <c r="V32" s="8"/>
    </row>
    <row r="33">
      <c r="A33" s="2"/>
      <c r="B33" s="2"/>
      <c r="C33" s="2"/>
      <c r="D33" s="2"/>
      <c r="E33" s="8" t="s">
        <v>2</v>
      </c>
      <c r="F33" s="5">
        <f>+IF(ISERROR(10/Servicios!E11),"NA",10/Servicios!E11)</f>
        <v>10</v>
      </c>
      <c r="G33" s="5">
        <f>C30*F33/1000</f>
        <v>0.01</v>
      </c>
      <c r="H33" s="5">
        <f>+IF(ISERROR((Servicios!K11/Servicios!J11)*F33),"NA",(Servicios!K11/Servicios!J11)*F33)</f>
        <v>0</v>
      </c>
      <c r="I33" s="5">
        <f>C30*H33</f>
        <v>0</v>
      </c>
      <c r="J33" s="8"/>
      <c r="M33" s="2"/>
      <c r="N33" s="2"/>
      <c r="O33" s="2"/>
      <c r="P33" s="2"/>
      <c r="Q33" s="8" t="s">
        <v>2</v>
      </c>
      <c r="R33" s="5">
        <f>+IF(ISERROR(0/Servicios!E11),"NA",0/Servicios!E11)</f>
        <v>0</v>
      </c>
      <c r="S33" s="5">
        <f>O30*R33/1000</f>
        <v>0</v>
      </c>
      <c r="T33" s="5">
        <f>+IF(ISERROR((Servicios!K11/Servicios!J11)*R33),"NA",(Servicios!K11/Servicios!J11)*R33)</f>
        <v>0</v>
      </c>
      <c r="U33" s="5">
        <f>O30*T33</f>
        <v>0</v>
      </c>
      <c r="V33" s="8"/>
    </row>
    <row r="34">
      <c r="A34" s="2"/>
      <c r="B34" s="2"/>
      <c r="C34" s="2"/>
      <c r="D34" s="2"/>
      <c r="E34" s="8" t="s">
        <v>22</v>
      </c>
      <c r="F34" s="5">
        <f>+IF(ISERROR(3/Servicios!E32),"NA",3/Servicios!E32)</f>
        <v>7.5</v>
      </c>
      <c r="G34" s="5">
        <f>C30*F34/1000</f>
        <v>0.0075</v>
      </c>
      <c r="H34" s="5">
        <f>+IF(ISERROR((Servicios!K32/Servicios!J32)*F34),"NA",(Servicios!K32/Servicios!J32)*F34)</f>
        <v>0</v>
      </c>
      <c r="I34" s="5">
        <f>C30*H34</f>
        <v>0</v>
      </c>
      <c r="J34" s="8"/>
      <c r="M34" s="2"/>
      <c r="N34" s="2"/>
      <c r="O34" s="2"/>
      <c r="P34" s="2"/>
      <c r="Q34" s="8" t="s">
        <v>22</v>
      </c>
      <c r="R34" s="5">
        <f>+IF(ISERROR(0/Servicios!E32),"NA",0/Servicios!E32)</f>
        <v>0</v>
      </c>
      <c r="S34" s="5">
        <f>O30*R34/1000</f>
        <v>0</v>
      </c>
      <c r="T34" s="5">
        <f>+IF(ISERROR((Servicios!K32/Servicios!J32)*R34),"NA",(Servicios!K32/Servicios!J32)*R34)</f>
        <v>0</v>
      </c>
      <c r="U34" s="5">
        <f>O30*T34</f>
        <v>0</v>
      </c>
      <c r="V34" s="8"/>
    </row>
    <row r="35">
      <c r="A35" s="8"/>
      <c r="B35" s="8" t="s">
        <v>217</v>
      </c>
      <c r="C35" s="5">
        <f>Servicios!E6</f>
        <v>1</v>
      </c>
      <c r="D35" s="2"/>
      <c r="E35" s="2"/>
      <c r="F35" s="2"/>
      <c r="G35" s="2"/>
      <c r="H35" s="5">
        <f>SUM(H36:H37)</f>
        <v>0</v>
      </c>
      <c r="I35" s="5">
        <f>C35*H35</f>
        <v>0</v>
      </c>
      <c r="J35" s="2"/>
      <c r="M35" s="8"/>
      <c r="N35" s="8" t="s">
        <v>217</v>
      </c>
      <c r="O35" s="5">
        <f>Servicios!E7</f>
        <v>1</v>
      </c>
      <c r="P35" s="2"/>
      <c r="Q35" s="2"/>
      <c r="R35" s="2"/>
      <c r="S35" s="2"/>
      <c r="T35" s="5">
        <f>SUM(T36:T37)</f>
        <v>0</v>
      </c>
      <c r="U35" s="5">
        <f>O35*T35</f>
        <v>0</v>
      </c>
      <c r="V35" s="2"/>
    </row>
    <row r="36">
      <c r="A36" s="2"/>
      <c r="B36" s="2"/>
      <c r="C36" s="2"/>
      <c r="D36" s="2"/>
      <c r="E36" s="8" t="s">
        <v>2</v>
      </c>
      <c r="F36" s="5">
        <f>+IF(ISERROR(12/Servicios!E11),"NA",12/Servicios!E11)</f>
        <v>12</v>
      </c>
      <c r="G36" s="5">
        <f>C35*F36/1000</f>
        <v>0.012</v>
      </c>
      <c r="H36" s="5">
        <f>+IF(ISERROR((Servicios!K11/Servicios!J11)*F36),"NA",(Servicios!K11/Servicios!J11)*F36)</f>
        <v>0</v>
      </c>
      <c r="I36" s="5">
        <f>C35*H36</f>
        <v>0</v>
      </c>
      <c r="J36" s="8"/>
      <c r="M36" s="2"/>
      <c r="N36" s="2"/>
      <c r="O36" s="2"/>
      <c r="P36" s="2"/>
      <c r="Q36" s="8" t="s">
        <v>2</v>
      </c>
      <c r="R36" s="5">
        <f>+IF(ISERROR(0/Servicios!E11),"NA",0/Servicios!E11)</f>
        <v>0</v>
      </c>
      <c r="S36" s="5">
        <f>O35*R36/1000</f>
        <v>0</v>
      </c>
      <c r="T36" s="5">
        <f>+IF(ISERROR((Servicios!K11/Servicios!J11)*R36),"NA",(Servicios!K11/Servicios!J11)*R36)</f>
        <v>0</v>
      </c>
      <c r="U36" s="5">
        <f>O35*T36</f>
        <v>0</v>
      </c>
      <c r="V36" s="8"/>
    </row>
    <row r="37">
      <c r="A37" s="2"/>
      <c r="B37" s="2"/>
      <c r="C37" s="2"/>
      <c r="D37" s="2"/>
      <c r="E37" s="8" t="s">
        <v>69</v>
      </c>
      <c r="F37" s="5">
        <f>+IF(ISERROR(90/Servicios!E79),"NA",90/Servicios!E79)</f>
        <v>112.5</v>
      </c>
      <c r="G37" s="5">
        <f>C35*F37/1000</f>
        <v>0.1125</v>
      </c>
      <c r="H37" s="5">
        <f>+IF(ISERROR((Servicios!K79/Servicios!J79)*F37),"NA",(Servicios!K79/Servicios!J79)*F37)</f>
        <v>0</v>
      </c>
      <c r="I37" s="5">
        <f>C35*H37</f>
        <v>0</v>
      </c>
      <c r="J37" s="8"/>
      <c r="M37" s="2"/>
      <c r="N37" s="2"/>
      <c r="O37" s="2"/>
      <c r="P37" s="2"/>
      <c r="Q37" s="8" t="s">
        <v>69</v>
      </c>
      <c r="R37" s="5">
        <f>+IF(ISERROR(0/Servicios!E79),"NA",0/Servicios!E79)</f>
        <v>0</v>
      </c>
      <c r="S37" s="5">
        <f>O35*R37/1000</f>
        <v>0</v>
      </c>
      <c r="T37" s="5">
        <f>+IF(ISERROR((Servicios!K79/Servicios!J79)*R37),"NA",(Servicios!K79/Servicios!J79)*R37)</f>
        <v>0</v>
      </c>
      <c r="U37" s="5">
        <f>O35*T37</f>
        <v>0</v>
      </c>
      <c r="V37" s="8"/>
    </row>
    <row r="38">
      <c r="A38" s="8"/>
      <c r="B38" s="8" t="s">
        <v>218</v>
      </c>
      <c r="C38" s="5">
        <f>Servicios!E6</f>
        <v>1</v>
      </c>
      <c r="D38" s="2"/>
      <c r="E38" s="2"/>
      <c r="F38" s="2"/>
      <c r="G38" s="2"/>
      <c r="H38" s="5">
        <f>SUM(H39:H40)</f>
        <v>0</v>
      </c>
      <c r="I38" s="5">
        <f>C38*H38</f>
        <v>0</v>
      </c>
      <c r="J38" s="2"/>
      <c r="M38" s="8"/>
      <c r="N38" s="8" t="s">
        <v>218</v>
      </c>
      <c r="O38" s="5">
        <f>Servicios!E7</f>
        <v>1</v>
      </c>
      <c r="P38" s="2"/>
      <c r="Q38" s="2"/>
      <c r="R38" s="2"/>
      <c r="S38" s="2"/>
      <c r="T38" s="5">
        <f>SUM(T39:T40)</f>
        <v>0</v>
      </c>
      <c r="U38" s="5">
        <f>O38*T38</f>
        <v>0</v>
      </c>
      <c r="V38" s="2"/>
    </row>
    <row r="39">
      <c r="A39" s="2"/>
      <c r="B39" s="2"/>
      <c r="C39" s="2"/>
      <c r="D39" s="2"/>
      <c r="E39" s="8" t="s">
        <v>67</v>
      </c>
      <c r="F39" s="5">
        <f>+IF(ISERROR(70/Servicios!E77),"NA",70/Servicios!E77)</f>
        <v>116.66666666666667</v>
      </c>
      <c r="G39" s="5">
        <f>C38*F39/1000</f>
        <v>0.11666666666666667</v>
      </c>
      <c r="H39" s="5">
        <f>+IF(ISERROR((Servicios!K77/Servicios!J77)*F39),"NA",(Servicios!K77/Servicios!J77)*F39)</f>
        <v>0</v>
      </c>
      <c r="I39" s="5">
        <f>C38*H39</f>
        <v>0</v>
      </c>
      <c r="J39" s="8"/>
      <c r="M39" s="2"/>
      <c r="N39" s="2"/>
      <c r="O39" s="2"/>
      <c r="P39" s="2"/>
      <c r="Q39" s="8" t="s">
        <v>67</v>
      </c>
      <c r="R39" s="5">
        <f>+IF(ISERROR(0/Servicios!E77),"NA",0/Servicios!E77)</f>
        <v>0</v>
      </c>
      <c r="S39" s="5">
        <f>O38*R39/1000</f>
        <v>0</v>
      </c>
      <c r="T39" s="5">
        <f>+IF(ISERROR((Servicios!K77/Servicios!J77)*R39),"NA",(Servicios!K77/Servicios!J77)*R39)</f>
        <v>0</v>
      </c>
      <c r="U39" s="5">
        <f>O38*T39</f>
        <v>0</v>
      </c>
      <c r="V39" s="8"/>
    </row>
    <row r="40">
      <c r="A40" s="2"/>
      <c r="B40" s="2"/>
      <c r="C40" s="2"/>
      <c r="D40" s="2"/>
      <c r="E40" s="8" t="s">
        <v>11</v>
      </c>
      <c r="F40" s="5">
        <f>+IF(ISERROR(12/Servicios!E21),"NA",12/Servicios!E21)</f>
        <v>12</v>
      </c>
      <c r="G40" s="5">
        <f>C38*F40/1000</f>
        <v>0.012</v>
      </c>
      <c r="H40" s="5">
        <f>+IF(ISERROR((Servicios!K21/Servicios!J21)*F40),"NA",(Servicios!K21/Servicios!J21)*F40)</f>
        <v>0</v>
      </c>
      <c r="I40" s="5">
        <f>C38*H40</f>
        <v>0</v>
      </c>
      <c r="J40" s="8"/>
      <c r="M40" s="2"/>
      <c r="N40" s="2"/>
      <c r="O40" s="2"/>
      <c r="P40" s="2"/>
      <c r="Q40" s="8" t="s">
        <v>11</v>
      </c>
      <c r="R40" s="5">
        <f>+IF(ISERROR(0/Servicios!E21),"NA",0/Servicios!E21)</f>
        <v>0</v>
      </c>
      <c r="S40" s="5">
        <f>O38*R40/1000</f>
        <v>0</v>
      </c>
      <c r="T40" s="5">
        <f>+IF(ISERROR((Servicios!K21/Servicios!J21)*R40),"NA",(Servicios!K21/Servicios!J21)*R40)</f>
        <v>0</v>
      </c>
      <c r="U40" s="5">
        <f>O38*T40</f>
        <v>0</v>
      </c>
      <c r="V40" s="8"/>
    </row>
    <row r="41">
      <c r="A41" s="8"/>
      <c r="B41" s="8" t="s">
        <v>219</v>
      </c>
      <c r="C41" s="5">
        <f>Servicios!E6</f>
        <v>1</v>
      </c>
      <c r="D41" s="2"/>
      <c r="E41" s="2"/>
      <c r="F41" s="2"/>
      <c r="G41" s="2"/>
      <c r="H41" s="5">
        <f>SUM(H42:H43)</f>
        <v>0</v>
      </c>
      <c r="I41" s="5">
        <f>C41*H41</f>
        <v>0</v>
      </c>
      <c r="J41" s="2"/>
      <c r="M41" s="8"/>
      <c r="N41" s="8" t="s">
        <v>219</v>
      </c>
      <c r="O41" s="5">
        <f>Servicios!E7</f>
        <v>1</v>
      </c>
      <c r="P41" s="2"/>
      <c r="Q41" s="2"/>
      <c r="R41" s="2"/>
      <c r="S41" s="2"/>
      <c r="T41" s="5">
        <f>SUM(T42:T43)</f>
        <v>0</v>
      </c>
      <c r="U41" s="5">
        <f>O41*T41</f>
        <v>0</v>
      </c>
      <c r="V41" s="2"/>
    </row>
    <row r="42">
      <c r="A42" s="2"/>
      <c r="B42" s="2"/>
      <c r="C42" s="2"/>
      <c r="D42" s="2"/>
      <c r="E42" s="8" t="s">
        <v>50</v>
      </c>
      <c r="F42" s="5">
        <f>+IF(ISERROR(15/Servicios!E60),"NA",15/Servicios!E60)</f>
        <v>16.666666666666668</v>
      </c>
      <c r="G42" s="5">
        <f>C41*F42/1000</f>
        <v>0.016666666666666666</v>
      </c>
      <c r="H42" s="5">
        <f>+IF(ISERROR((Servicios!K60/Servicios!J60)*F42),"NA",(Servicios!K60/Servicios!J60)*F42)</f>
        <v>0</v>
      </c>
      <c r="I42" s="5">
        <f>C41*H42</f>
        <v>0</v>
      </c>
      <c r="J42" s="8"/>
      <c r="M42" s="2"/>
      <c r="N42" s="2"/>
      <c r="O42" s="2"/>
      <c r="P42" s="2"/>
      <c r="Q42" s="8" t="s">
        <v>50</v>
      </c>
      <c r="R42" s="5">
        <f>+IF(ISERROR(0/Servicios!E60),"NA",0/Servicios!E60)</f>
        <v>0</v>
      </c>
      <c r="S42" s="5">
        <f>O41*R42/1000</f>
        <v>0</v>
      </c>
      <c r="T42" s="5">
        <f>+IF(ISERROR((Servicios!K60/Servicios!J60)*R42),"NA",(Servicios!K60/Servicios!J60)*R42)</f>
        <v>0</v>
      </c>
      <c r="U42" s="5">
        <f>O41*T42</f>
        <v>0</v>
      </c>
      <c r="V42" s="8"/>
    </row>
    <row r="43">
      <c r="A43" s="2"/>
      <c r="B43" s="2"/>
      <c r="C43" s="2"/>
      <c r="D43" s="2"/>
      <c r="E43" s="8" t="s">
        <v>64</v>
      </c>
      <c r="F43" s="5">
        <f>+IF(ISERROR(25/Servicios!E74),"NA",25/Servicios!E74)</f>
        <v>25</v>
      </c>
      <c r="G43" s="5">
        <f>C41*F43/1000</f>
        <v>0.025</v>
      </c>
      <c r="H43" s="5">
        <f>+IF(ISERROR((Servicios!K74/Servicios!J74)*F43),"NA",(Servicios!K74/Servicios!J74)*F43)</f>
        <v>0</v>
      </c>
      <c r="I43" s="5">
        <f>C41*H43</f>
        <v>0</v>
      </c>
      <c r="J43" s="8"/>
      <c r="M43" s="2"/>
      <c r="N43" s="2"/>
      <c r="O43" s="2"/>
      <c r="P43" s="2"/>
      <c r="Q43" s="8" t="s">
        <v>64</v>
      </c>
      <c r="R43" s="5">
        <f>+IF(ISERROR(0/Servicios!E74),"NA",0/Servicios!E74)</f>
        <v>0</v>
      </c>
      <c r="S43" s="5">
        <f>O41*R43/1000</f>
        <v>0</v>
      </c>
      <c r="T43" s="5">
        <f>+IF(ISERROR((Servicios!K74/Servicios!J74)*R43),"NA",(Servicios!K74/Servicios!J74)*R43)</f>
        <v>0</v>
      </c>
      <c r="U43" s="5">
        <f>O41*T43</f>
        <v>0</v>
      </c>
      <c r="V43" s="8"/>
    </row>
    <row r="44">
      <c r="A44" s="8" t="s">
        <v>204</v>
      </c>
      <c r="B44" s="8" t="s">
        <v>220</v>
      </c>
      <c r="C44" s="5">
        <f>Servicios!E6</f>
        <v>1</v>
      </c>
      <c r="D44" s="2"/>
      <c r="E44" s="2"/>
      <c r="F44" s="2"/>
      <c r="G44" s="2"/>
      <c r="H44" s="5">
        <f>SUM(H45:H47)</f>
        <v>0</v>
      </c>
      <c r="I44" s="5">
        <f>C44*H44</f>
        <v>0</v>
      </c>
      <c r="J44" s="2"/>
      <c r="M44" s="8" t="s">
        <v>204</v>
      </c>
      <c r="N44" s="8" t="s">
        <v>220</v>
      </c>
      <c r="O44" s="5">
        <f>Servicios!E7</f>
        <v>1</v>
      </c>
      <c r="P44" s="2"/>
      <c r="Q44" s="2"/>
      <c r="R44" s="2"/>
      <c r="S44" s="2"/>
      <c r="T44" s="5">
        <f>SUM(T45:T47)</f>
        <v>0</v>
      </c>
      <c r="U44" s="5">
        <f>O44*T44</f>
        <v>0</v>
      </c>
      <c r="V44" s="2"/>
    </row>
    <row r="45">
      <c r="A45" s="2"/>
      <c r="B45" s="2"/>
      <c r="C45" s="2"/>
      <c r="D45" s="2"/>
      <c r="E45" s="8" t="s">
        <v>29</v>
      </c>
      <c r="F45" s="5">
        <f>+IF(ISERROR(50/Servicios!E39),"NA",50/Servicios!E39)</f>
        <v>83.333333333333343</v>
      </c>
      <c r="G45" s="5">
        <f>C44*F45/1000</f>
        <v>0.083333333333333343</v>
      </c>
      <c r="H45" s="5">
        <f>+IF(ISERROR((Servicios!K39/Servicios!J39)*F45),"NA",(Servicios!K39/Servicios!J39)*F45)</f>
        <v>0</v>
      </c>
      <c r="I45" s="5">
        <f>C44*H45</f>
        <v>0</v>
      </c>
      <c r="J45" s="8"/>
      <c r="M45" s="2"/>
      <c r="N45" s="2"/>
      <c r="O45" s="2"/>
      <c r="P45" s="2"/>
      <c r="Q45" s="8" t="s">
        <v>29</v>
      </c>
      <c r="R45" s="5">
        <f>+IF(ISERROR(0/Servicios!E39),"NA",0/Servicios!E39)</f>
        <v>0</v>
      </c>
      <c r="S45" s="5">
        <f>O44*R45/1000</f>
        <v>0</v>
      </c>
      <c r="T45" s="5">
        <f>+IF(ISERROR((Servicios!K39/Servicios!J39)*R45),"NA",(Servicios!K39/Servicios!J39)*R45)</f>
        <v>0</v>
      </c>
      <c r="U45" s="5">
        <f>O44*T45</f>
        <v>0</v>
      </c>
      <c r="V45" s="8"/>
    </row>
    <row r="46">
      <c r="A46" s="2"/>
      <c r="B46" s="2"/>
      <c r="C46" s="2"/>
      <c r="D46" s="2"/>
      <c r="E46" s="8" t="s">
        <v>56</v>
      </c>
      <c r="F46" s="5">
        <f>+IF(ISERROR(30/Servicios!E66),"NA",30/Servicios!E66)</f>
        <v>37.5</v>
      </c>
      <c r="G46" s="5">
        <f>C44*F46/1000</f>
        <v>0.0375</v>
      </c>
      <c r="H46" s="5">
        <f>+IF(ISERROR((Servicios!K66/Servicios!J66)*F46),"NA",(Servicios!K66/Servicios!J66)*F46)</f>
        <v>0</v>
      </c>
      <c r="I46" s="5">
        <f>C44*H46</f>
        <v>0</v>
      </c>
      <c r="J46" s="8"/>
      <c r="M46" s="2"/>
      <c r="N46" s="2"/>
      <c r="O46" s="2"/>
      <c r="P46" s="2"/>
      <c r="Q46" s="8" t="s">
        <v>56</v>
      </c>
      <c r="R46" s="5">
        <f>+IF(ISERROR(0/Servicios!E66),"NA",0/Servicios!E66)</f>
        <v>0</v>
      </c>
      <c r="S46" s="5">
        <f>O44*R46/1000</f>
        <v>0</v>
      </c>
      <c r="T46" s="5">
        <f>+IF(ISERROR((Servicios!K66/Servicios!J66)*R46),"NA",(Servicios!K66/Servicios!J66)*R46)</f>
        <v>0</v>
      </c>
      <c r="U46" s="5">
        <f>O44*T46</f>
        <v>0</v>
      </c>
      <c r="V46" s="8"/>
    </row>
    <row r="47">
      <c r="A47" s="2"/>
      <c r="B47" s="2"/>
      <c r="C47" s="2"/>
      <c r="D47" s="2"/>
      <c r="E47" s="8" t="s">
        <v>39</v>
      </c>
      <c r="F47" s="5">
        <f>+IF(ISERROR(100/Servicios!E49),"NA",100/Servicios!E49)</f>
        <v>100</v>
      </c>
      <c r="G47" s="5">
        <f>C44*F47/1000</f>
        <v>0.1</v>
      </c>
      <c r="H47" s="5">
        <f>+IF(ISERROR((Servicios!K49/Servicios!J49)*F47),"NA",(Servicios!K49/Servicios!J49)*F47)</f>
        <v>0</v>
      </c>
      <c r="I47" s="5">
        <f>C44*H47</f>
        <v>0</v>
      </c>
      <c r="J47" s="8"/>
      <c r="M47" s="2"/>
      <c r="N47" s="2"/>
      <c r="O47" s="2"/>
      <c r="P47" s="2"/>
      <c r="Q47" s="8" t="s">
        <v>39</v>
      </c>
      <c r="R47" s="5">
        <f>+IF(ISERROR(0/Servicios!E49),"NA",0/Servicios!E49)</f>
        <v>0</v>
      </c>
      <c r="S47" s="5">
        <f>O44*R47/1000</f>
        <v>0</v>
      </c>
      <c r="T47" s="5">
        <f>+IF(ISERROR((Servicios!K49/Servicios!J49)*R47),"NA",(Servicios!K49/Servicios!J49)*R47)</f>
        <v>0</v>
      </c>
      <c r="U47" s="5">
        <f>O44*T47</f>
        <v>0</v>
      </c>
      <c r="V47" s="8"/>
    </row>
    <row r="48">
      <c r="A48" s="8"/>
      <c r="B48" s="8" t="s">
        <v>221</v>
      </c>
      <c r="C48" s="5">
        <f>Servicios!E6</f>
        <v>1</v>
      </c>
      <c r="D48" s="2"/>
      <c r="E48" s="2"/>
      <c r="F48" s="2"/>
      <c r="G48" s="2"/>
      <c r="H48" s="5">
        <f>SUM(H49:H52)</f>
        <v>0</v>
      </c>
      <c r="I48" s="5">
        <f>C48*H48</f>
        <v>0</v>
      </c>
      <c r="J48" s="2"/>
      <c r="M48" s="8"/>
      <c r="N48" s="8" t="s">
        <v>221</v>
      </c>
      <c r="O48" s="5">
        <f>Servicios!E7</f>
        <v>1</v>
      </c>
      <c r="P48" s="2"/>
      <c r="Q48" s="2"/>
      <c r="R48" s="2"/>
      <c r="S48" s="2"/>
      <c r="T48" s="5">
        <f>SUM(T49:T52)</f>
        <v>0</v>
      </c>
      <c r="U48" s="5">
        <f>O48*T48</f>
        <v>0</v>
      </c>
      <c r="V48" s="2"/>
    </row>
    <row r="49">
      <c r="A49" s="2"/>
      <c r="B49" s="2"/>
      <c r="C49" s="2"/>
      <c r="D49" s="2"/>
      <c r="E49" s="8" t="s">
        <v>18</v>
      </c>
      <c r="F49" s="5">
        <f>+IF(ISERROR(90/Servicios!E28),"NA",90/Servicios!E28)</f>
        <v>90</v>
      </c>
      <c r="G49" s="5">
        <f>C48*F49/1000</f>
        <v>0.09</v>
      </c>
      <c r="H49" s="5">
        <f>+IF(ISERROR((Servicios!K28/Servicios!J28)*F49),"NA",(Servicios!K28/Servicios!J28)*F49)</f>
        <v>0</v>
      </c>
      <c r="I49" s="5">
        <f>C48*H49</f>
        <v>0</v>
      </c>
      <c r="J49" s="8"/>
      <c r="M49" s="2"/>
      <c r="N49" s="2"/>
      <c r="O49" s="2"/>
      <c r="P49" s="2"/>
      <c r="Q49" s="8" t="s">
        <v>18</v>
      </c>
      <c r="R49" s="5">
        <f>+IF(ISERROR(0/Servicios!E28),"NA",0/Servicios!E28)</f>
        <v>0</v>
      </c>
      <c r="S49" s="5">
        <f>O48*R49/1000</f>
        <v>0</v>
      </c>
      <c r="T49" s="5">
        <f>+IF(ISERROR((Servicios!K28/Servicios!J28)*R49),"NA",(Servicios!K28/Servicios!J28)*R49)</f>
        <v>0</v>
      </c>
      <c r="U49" s="5">
        <f>O48*T49</f>
        <v>0</v>
      </c>
      <c r="V49" s="8"/>
    </row>
    <row r="50">
      <c r="A50" s="2"/>
      <c r="B50" s="2"/>
      <c r="C50" s="2"/>
      <c r="D50" s="2"/>
      <c r="E50" s="8" t="s">
        <v>66</v>
      </c>
      <c r="F50" s="5">
        <f>+IF(ISERROR(10/Servicios!E76),"NA",10/Servicios!E76)</f>
        <v>12.5</v>
      </c>
      <c r="G50" s="5">
        <f>C48*F50/1000</f>
        <v>0.0125</v>
      </c>
      <c r="H50" s="5">
        <f>+IF(ISERROR((Servicios!K76/Servicios!J76)*F50),"NA",(Servicios!K76/Servicios!J76)*F50)</f>
        <v>0</v>
      </c>
      <c r="I50" s="5">
        <f>C48*H50</f>
        <v>0</v>
      </c>
      <c r="J50" s="8"/>
      <c r="M50" s="2"/>
      <c r="N50" s="2"/>
      <c r="O50" s="2"/>
      <c r="P50" s="2"/>
      <c r="Q50" s="8" t="s">
        <v>66</v>
      </c>
      <c r="R50" s="5">
        <f>+IF(ISERROR(0/Servicios!E76),"NA",0/Servicios!E76)</f>
        <v>0</v>
      </c>
      <c r="S50" s="5">
        <f>O48*R50/1000</f>
        <v>0</v>
      </c>
      <c r="T50" s="5">
        <f>+IF(ISERROR((Servicios!K76/Servicios!J76)*R50),"NA",(Servicios!K76/Servicios!J76)*R50)</f>
        <v>0</v>
      </c>
      <c r="U50" s="5">
        <f>O48*T50</f>
        <v>0</v>
      </c>
      <c r="V50" s="8"/>
    </row>
    <row r="51">
      <c r="A51" s="2"/>
      <c r="B51" s="2"/>
      <c r="C51" s="2"/>
      <c r="D51" s="2"/>
      <c r="E51" s="8" t="s">
        <v>21</v>
      </c>
      <c r="F51" s="5">
        <f>+IF(ISERROR(8/Servicios!E31),"NA",8/Servicios!E31)</f>
        <v>8.4210526315789469</v>
      </c>
      <c r="G51" s="5">
        <f>C48*F51/1000</f>
        <v>0.0084210526315789472</v>
      </c>
      <c r="H51" s="5">
        <f>+IF(ISERROR((Servicios!K31/Servicios!J31)*F51),"NA",(Servicios!K31/Servicios!J31)*F51)</f>
        <v>0</v>
      </c>
      <c r="I51" s="5">
        <f>C48*H51</f>
        <v>0</v>
      </c>
      <c r="J51" s="8"/>
      <c r="M51" s="2"/>
      <c r="N51" s="2"/>
      <c r="O51" s="2"/>
      <c r="P51" s="2"/>
      <c r="Q51" s="8" t="s">
        <v>21</v>
      </c>
      <c r="R51" s="5">
        <f>+IF(ISERROR(0/Servicios!E31),"NA",0/Servicios!E31)</f>
        <v>0</v>
      </c>
      <c r="S51" s="5">
        <f>O48*R51/1000</f>
        <v>0</v>
      </c>
      <c r="T51" s="5">
        <f>+IF(ISERROR((Servicios!K31/Servicios!J31)*R51),"NA",(Servicios!K31/Servicios!J31)*R51)</f>
        <v>0</v>
      </c>
      <c r="U51" s="5">
        <f>O48*T51</f>
        <v>0</v>
      </c>
      <c r="V51" s="8"/>
    </row>
    <row r="52">
      <c r="A52" s="2"/>
      <c r="B52" s="2"/>
      <c r="C52" s="2"/>
      <c r="D52" s="2"/>
      <c r="E52" s="8" t="s">
        <v>2</v>
      </c>
      <c r="F52" s="5">
        <f>+IF(ISERROR(10/Servicios!E11),"NA",10/Servicios!E11)</f>
        <v>10</v>
      </c>
      <c r="G52" s="5">
        <f>C48*F52/1000</f>
        <v>0.01</v>
      </c>
      <c r="H52" s="5">
        <f>+IF(ISERROR((Servicios!K11/Servicios!J11)*F52),"NA",(Servicios!K11/Servicios!J11)*F52)</f>
        <v>0</v>
      </c>
      <c r="I52" s="5">
        <f>C48*H52</f>
        <v>0</v>
      </c>
      <c r="J52" s="8"/>
      <c r="M52" s="2"/>
      <c r="N52" s="2"/>
      <c r="O52" s="2"/>
      <c r="P52" s="2"/>
      <c r="Q52" s="8" t="s">
        <v>2</v>
      </c>
      <c r="R52" s="5">
        <f>+IF(ISERROR(0/Servicios!E11),"NA",0/Servicios!E11)</f>
        <v>0</v>
      </c>
      <c r="S52" s="5">
        <f>O48*R52/1000</f>
        <v>0</v>
      </c>
      <c r="T52" s="5">
        <f>+IF(ISERROR((Servicios!K11/Servicios!J11)*R52),"NA",(Servicios!K11/Servicios!J11)*R52)</f>
        <v>0</v>
      </c>
      <c r="U52" s="5">
        <f>O48*T52</f>
        <v>0</v>
      </c>
      <c r="V52" s="8"/>
    </row>
    <row r="53">
      <c r="A53" s="8"/>
      <c r="B53" s="8" t="s">
        <v>222</v>
      </c>
      <c r="C53" s="5">
        <f>Servicios!E6</f>
        <v>1</v>
      </c>
      <c r="D53" s="2"/>
      <c r="E53" s="2"/>
      <c r="F53" s="2"/>
      <c r="G53" s="2"/>
      <c r="H53" s="5">
        <f>SUM(H54:H57)</f>
        <v>0</v>
      </c>
      <c r="I53" s="5">
        <f>C53*H53</f>
        <v>0</v>
      </c>
      <c r="J53" s="2"/>
      <c r="M53" s="8"/>
      <c r="N53" s="8" t="s">
        <v>222</v>
      </c>
      <c r="O53" s="5">
        <f>Servicios!E7</f>
        <v>1</v>
      </c>
      <c r="P53" s="2"/>
      <c r="Q53" s="2"/>
      <c r="R53" s="2"/>
      <c r="S53" s="2"/>
      <c r="T53" s="5">
        <f>SUM(T54:T57)</f>
        <v>0</v>
      </c>
      <c r="U53" s="5">
        <f>O53*T53</f>
        <v>0</v>
      </c>
      <c r="V53" s="2"/>
    </row>
    <row r="54">
      <c r="A54" s="2"/>
      <c r="B54" s="2"/>
      <c r="C54" s="2"/>
      <c r="D54" s="2"/>
      <c r="E54" s="8" t="s">
        <v>33</v>
      </c>
      <c r="F54" s="5">
        <f>+IF(ISERROR(30/Servicios!E43),"NA",30/Servicios!E43)</f>
        <v>33.333333333333336</v>
      </c>
      <c r="G54" s="5">
        <f>C53*F54/1000</f>
        <v>0.033333333333333333</v>
      </c>
      <c r="H54" s="5">
        <f>+IF(ISERROR((Servicios!K43/Servicios!J43)*F54),"NA",(Servicios!K43/Servicios!J43)*F54)</f>
        <v>0</v>
      </c>
      <c r="I54" s="5">
        <f>C53*H54</f>
        <v>0</v>
      </c>
      <c r="J54" s="8"/>
      <c r="M54" s="2"/>
      <c r="N54" s="2"/>
      <c r="O54" s="2"/>
      <c r="P54" s="2"/>
      <c r="Q54" s="8" t="s">
        <v>33</v>
      </c>
      <c r="R54" s="5">
        <f>+IF(ISERROR(0/Servicios!E43),"NA",0/Servicios!E43)</f>
        <v>0</v>
      </c>
      <c r="S54" s="5">
        <f>O53*R54/1000</f>
        <v>0</v>
      </c>
      <c r="T54" s="5">
        <f>+IF(ISERROR((Servicios!K43/Servicios!J43)*R54),"NA",(Servicios!K43/Servicios!J43)*R54)</f>
        <v>0</v>
      </c>
      <c r="U54" s="5">
        <f>O53*T54</f>
        <v>0</v>
      </c>
      <c r="V54" s="8"/>
    </row>
    <row r="55">
      <c r="A55" s="2"/>
      <c r="B55" s="2"/>
      <c r="C55" s="2"/>
      <c r="D55" s="2"/>
      <c r="E55" s="8" t="s">
        <v>7</v>
      </c>
      <c r="F55" s="5">
        <f>+IF(ISERROR(15/Servicios!E16),"NA",15/Servicios!E16)</f>
        <v>15</v>
      </c>
      <c r="G55" s="5">
        <f>C53*F55/1000</f>
        <v>0.015</v>
      </c>
      <c r="H55" s="5">
        <f>+IF(ISERROR((Servicios!K16/Servicios!J16)*F55),"NA",(Servicios!K16/Servicios!J16)*F55)</f>
        <v>0</v>
      </c>
      <c r="I55" s="5">
        <f>C53*H55</f>
        <v>0</v>
      </c>
      <c r="J55" s="8"/>
      <c r="M55" s="2"/>
      <c r="N55" s="2"/>
      <c r="O55" s="2"/>
      <c r="P55" s="2"/>
      <c r="Q55" s="8" t="s">
        <v>7</v>
      </c>
      <c r="R55" s="5">
        <f>+IF(ISERROR(0/Servicios!E16),"NA",0/Servicios!E16)</f>
        <v>0</v>
      </c>
      <c r="S55" s="5">
        <f>O53*R55/1000</f>
        <v>0</v>
      </c>
      <c r="T55" s="5">
        <f>+IF(ISERROR((Servicios!K16/Servicios!J16)*R55),"NA",(Servicios!K16/Servicios!J16)*R55)</f>
        <v>0</v>
      </c>
      <c r="U55" s="5">
        <f>O53*T55</f>
        <v>0</v>
      </c>
      <c r="V55" s="8"/>
    </row>
    <row r="56">
      <c r="A56" s="2"/>
      <c r="B56" s="2"/>
      <c r="C56" s="2"/>
      <c r="D56" s="2"/>
      <c r="E56" s="8" t="s">
        <v>70</v>
      </c>
      <c r="F56" s="5">
        <f>+IF(ISERROR(20/Servicios!E80),"NA",20/Servicios!E80)</f>
        <v>23.529411764705884</v>
      </c>
      <c r="G56" s="5">
        <f>C53*F56/1000</f>
        <v>0.023529411764705885</v>
      </c>
      <c r="H56" s="5">
        <f>+IF(ISERROR((Servicios!K80/Servicios!J80)*F56),"NA",(Servicios!K80/Servicios!J80)*F56)</f>
        <v>0</v>
      </c>
      <c r="I56" s="5">
        <f>C53*H56</f>
        <v>0</v>
      </c>
      <c r="J56" s="8"/>
      <c r="M56" s="2"/>
      <c r="N56" s="2"/>
      <c r="O56" s="2"/>
      <c r="P56" s="2"/>
      <c r="Q56" s="8" t="s">
        <v>70</v>
      </c>
      <c r="R56" s="5">
        <f>+IF(ISERROR(0/Servicios!E80),"NA",0/Servicios!E80)</f>
        <v>0</v>
      </c>
      <c r="S56" s="5">
        <f>O53*R56/1000</f>
        <v>0</v>
      </c>
      <c r="T56" s="5">
        <f>+IF(ISERROR((Servicios!K80/Servicios!J80)*R56),"NA",(Servicios!K80/Servicios!J80)*R56)</f>
        <v>0</v>
      </c>
      <c r="U56" s="5">
        <f>O53*T56</f>
        <v>0</v>
      </c>
      <c r="V56" s="8"/>
    </row>
    <row r="57">
      <c r="A57" s="2"/>
      <c r="B57" s="2"/>
      <c r="C57" s="2"/>
      <c r="D57" s="2"/>
      <c r="E57" s="8" t="s">
        <v>44</v>
      </c>
      <c r="F57" s="5">
        <f>+IF(ISERROR(8/Servicios!E54),"NA",8/Servicios!E54)</f>
        <v>8</v>
      </c>
      <c r="G57" s="5">
        <f>C53*F57/1000</f>
        <v>0.008</v>
      </c>
      <c r="H57" s="5">
        <f>+IF(ISERROR((Servicios!K54/Servicios!J54)*F57),"NA",(Servicios!K54/Servicios!J54)*F57)</f>
        <v>0</v>
      </c>
      <c r="I57" s="5">
        <f>C53*H57</f>
        <v>0</v>
      </c>
      <c r="J57" s="8"/>
      <c r="M57" s="2"/>
      <c r="N57" s="2"/>
      <c r="O57" s="2"/>
      <c r="P57" s="2"/>
      <c r="Q57" s="8" t="s">
        <v>44</v>
      </c>
      <c r="R57" s="5">
        <f>+IF(ISERROR(0/Servicios!E54),"NA",0/Servicios!E54)</f>
        <v>0</v>
      </c>
      <c r="S57" s="5">
        <f>O53*R57/1000</f>
        <v>0</v>
      </c>
      <c r="T57" s="5">
        <f>+IF(ISERROR((Servicios!K54/Servicios!J54)*R57),"NA",(Servicios!K54/Servicios!J54)*R57)</f>
        <v>0</v>
      </c>
      <c r="U57" s="5">
        <f>O53*T57</f>
        <v>0</v>
      </c>
      <c r="V57" s="8"/>
    </row>
    <row r="58">
      <c r="A58" s="8"/>
      <c r="B58" s="8" t="s">
        <v>223</v>
      </c>
      <c r="C58" s="5">
        <f>Servicios!E6</f>
        <v>1</v>
      </c>
      <c r="D58" s="2"/>
      <c r="E58" s="2"/>
      <c r="F58" s="2"/>
      <c r="G58" s="2"/>
      <c r="H58" s="5">
        <f>SUM(H59:H60)</f>
        <v>0</v>
      </c>
      <c r="I58" s="5">
        <f>C58*H58</f>
        <v>0</v>
      </c>
      <c r="J58" s="2"/>
      <c r="M58" s="8"/>
      <c r="N58" s="8" t="s">
        <v>223</v>
      </c>
      <c r="O58" s="5">
        <f>Servicios!E7</f>
        <v>1</v>
      </c>
      <c r="P58" s="2"/>
      <c r="Q58" s="2"/>
      <c r="R58" s="2"/>
      <c r="S58" s="2"/>
      <c r="T58" s="5">
        <f>SUM(T59:T60)</f>
        <v>0</v>
      </c>
      <c r="U58" s="5">
        <f>O58*T58</f>
        <v>0</v>
      </c>
      <c r="V58" s="2"/>
    </row>
    <row r="59">
      <c r="A59" s="2"/>
      <c r="B59" s="2"/>
      <c r="C59" s="2"/>
      <c r="D59" s="2"/>
      <c r="E59" s="8" t="s">
        <v>6</v>
      </c>
      <c r="F59" s="5">
        <f>+IF(ISERROR(35/Servicios!E15),"NA",35/Servicios!E15)</f>
        <v>35</v>
      </c>
      <c r="G59" s="5">
        <f>C58*F59/1000</f>
        <v>0.035</v>
      </c>
      <c r="H59" s="5">
        <f>+IF(ISERROR((Servicios!K15/Servicios!J15)*F59),"NA",(Servicios!K15/Servicios!J15)*F59)</f>
        <v>0</v>
      </c>
      <c r="I59" s="5">
        <f>C58*H59</f>
        <v>0</v>
      </c>
      <c r="J59" s="8"/>
      <c r="M59" s="2"/>
      <c r="N59" s="2"/>
      <c r="O59" s="2"/>
      <c r="P59" s="2"/>
      <c r="Q59" s="8" t="s">
        <v>6</v>
      </c>
      <c r="R59" s="5">
        <f>+IF(ISERROR(0/Servicios!E15),"NA",0/Servicios!E15)</f>
        <v>0</v>
      </c>
      <c r="S59" s="5">
        <f>O58*R59/1000</f>
        <v>0</v>
      </c>
      <c r="T59" s="5">
        <f>+IF(ISERROR((Servicios!K15/Servicios!J15)*R59),"NA",(Servicios!K15/Servicios!J15)*R59)</f>
        <v>0</v>
      </c>
      <c r="U59" s="5">
        <f>O58*T59</f>
        <v>0</v>
      </c>
      <c r="V59" s="8"/>
    </row>
    <row r="60">
      <c r="A60" s="2"/>
      <c r="B60" s="2"/>
      <c r="C60" s="2"/>
      <c r="D60" s="2"/>
      <c r="E60" s="8" t="s">
        <v>2</v>
      </c>
      <c r="F60" s="5">
        <f>+IF(ISERROR(10/Servicios!E11),"NA",10/Servicios!E11)</f>
        <v>10</v>
      </c>
      <c r="G60" s="5">
        <f>C58*F60/1000</f>
        <v>0.01</v>
      </c>
      <c r="H60" s="5">
        <f>+IF(ISERROR((Servicios!K11/Servicios!J11)*F60),"NA",(Servicios!K11/Servicios!J11)*F60)</f>
        <v>0</v>
      </c>
      <c r="I60" s="5">
        <f>C58*H60</f>
        <v>0</v>
      </c>
      <c r="J60" s="8"/>
      <c r="M60" s="2"/>
      <c r="N60" s="2"/>
      <c r="O60" s="2"/>
      <c r="P60" s="2"/>
      <c r="Q60" s="8" t="s">
        <v>2</v>
      </c>
      <c r="R60" s="5">
        <f>+IF(ISERROR(0/Servicios!E11),"NA",0/Servicios!E11)</f>
        <v>0</v>
      </c>
      <c r="S60" s="5">
        <f>O58*R60/1000</f>
        <v>0</v>
      </c>
      <c r="T60" s="5">
        <f>+IF(ISERROR((Servicios!K11/Servicios!J11)*R60),"NA",(Servicios!K11/Servicios!J11)*R60)</f>
        <v>0</v>
      </c>
      <c r="U60" s="5">
        <f>O58*T60</f>
        <v>0</v>
      </c>
      <c r="V60" s="8"/>
    </row>
    <row r="61">
      <c r="A61" s="8"/>
      <c r="B61" s="8" t="s">
        <v>224</v>
      </c>
      <c r="C61" s="5">
        <f>Servicios!E6</f>
        <v>1</v>
      </c>
      <c r="D61" s="2"/>
      <c r="E61" s="2"/>
      <c r="F61" s="2"/>
      <c r="G61" s="2"/>
      <c r="H61" s="5">
        <f>SUM(H62:H64)</f>
        <v>0</v>
      </c>
      <c r="I61" s="5">
        <f>C61*H61</f>
        <v>0</v>
      </c>
      <c r="J61" s="2"/>
      <c r="M61" s="8"/>
      <c r="N61" s="8" t="s">
        <v>224</v>
      </c>
      <c r="O61" s="5">
        <f>Servicios!E7</f>
        <v>1</v>
      </c>
      <c r="P61" s="2"/>
      <c r="Q61" s="2"/>
      <c r="R61" s="2"/>
      <c r="S61" s="2"/>
      <c r="T61" s="5">
        <f>SUM(T62:T64)</f>
        <v>0</v>
      </c>
      <c r="U61" s="5">
        <f>O61*T61</f>
        <v>0</v>
      </c>
      <c r="V61" s="2"/>
    </row>
    <row r="62">
      <c r="A62" s="2"/>
      <c r="B62" s="2"/>
      <c r="C62" s="2"/>
      <c r="D62" s="2"/>
      <c r="E62" s="8" t="s">
        <v>56</v>
      </c>
      <c r="F62" s="5">
        <f>+IF(ISERROR(100/Servicios!E66),"NA",100/Servicios!E66)</f>
        <v>125</v>
      </c>
      <c r="G62" s="5">
        <f>C61*F62/1000</f>
        <v>0.125</v>
      </c>
      <c r="H62" s="5">
        <f>+IF(ISERROR((Servicios!K66/Servicios!J66)*F62),"NA",(Servicios!K66/Servicios!J66)*F62)</f>
        <v>0</v>
      </c>
      <c r="I62" s="5">
        <f>C61*H62</f>
        <v>0</v>
      </c>
      <c r="J62" s="8"/>
      <c r="M62" s="2"/>
      <c r="N62" s="2"/>
      <c r="O62" s="2"/>
      <c r="P62" s="2"/>
      <c r="Q62" s="8" t="s">
        <v>56</v>
      </c>
      <c r="R62" s="5">
        <f>+IF(ISERROR(0/Servicios!E66),"NA",0/Servicios!E66)</f>
        <v>0</v>
      </c>
      <c r="S62" s="5">
        <f>O61*R62/1000</f>
        <v>0</v>
      </c>
      <c r="T62" s="5">
        <f>+IF(ISERROR((Servicios!K66/Servicios!J66)*R62),"NA",(Servicios!K66/Servicios!J66)*R62)</f>
        <v>0</v>
      </c>
      <c r="U62" s="5">
        <f>O61*T62</f>
        <v>0</v>
      </c>
      <c r="V62" s="8"/>
    </row>
    <row r="63">
      <c r="A63" s="2"/>
      <c r="B63" s="2"/>
      <c r="C63" s="2"/>
      <c r="D63" s="2"/>
      <c r="E63" s="8" t="s">
        <v>62</v>
      </c>
      <c r="F63" s="5">
        <f>+IF(ISERROR(5/Servicios!E72),"NA",5/Servicios!E72)</f>
        <v>5.5555555555555554</v>
      </c>
      <c r="G63" s="5">
        <f>C61*F63/1000</f>
        <v>0.0055555555555555558</v>
      </c>
      <c r="H63" s="5">
        <f>+IF(ISERROR((Servicios!K72/Servicios!J72)*F63),"NA",(Servicios!K72/Servicios!J72)*F63)</f>
        <v>0</v>
      </c>
      <c r="I63" s="5">
        <f>C61*H63</f>
        <v>0</v>
      </c>
      <c r="J63" s="8"/>
      <c r="M63" s="2"/>
      <c r="N63" s="2"/>
      <c r="O63" s="2"/>
      <c r="P63" s="2"/>
      <c r="Q63" s="8" t="s">
        <v>62</v>
      </c>
      <c r="R63" s="5">
        <f>+IF(ISERROR(0/Servicios!E72),"NA",0/Servicios!E72)</f>
        <v>0</v>
      </c>
      <c r="S63" s="5">
        <f>O61*R63/1000</f>
        <v>0</v>
      </c>
      <c r="T63" s="5">
        <f>+IF(ISERROR((Servicios!K72/Servicios!J72)*R63),"NA",(Servicios!K72/Servicios!J72)*R63)</f>
        <v>0</v>
      </c>
      <c r="U63" s="5">
        <f>O61*T63</f>
        <v>0</v>
      </c>
      <c r="V63" s="8"/>
    </row>
    <row r="64">
      <c r="A64" s="2"/>
      <c r="B64" s="2"/>
      <c r="C64" s="2"/>
      <c r="D64" s="2"/>
      <c r="E64" s="8" t="s">
        <v>46</v>
      </c>
      <c r="F64" s="5">
        <f>+IF(ISERROR(8/Servicios!E56),"NA",8/Servicios!E56)</f>
        <v>8</v>
      </c>
      <c r="G64" s="5">
        <f>C61*F64/1000</f>
        <v>0.008</v>
      </c>
      <c r="H64" s="5">
        <f>+IF(ISERROR((Servicios!K56/Servicios!J56)*F64),"NA",(Servicios!K56/Servicios!J56)*F64)</f>
        <v>0</v>
      </c>
      <c r="I64" s="5">
        <f>C61*H64</f>
        <v>0</v>
      </c>
      <c r="J64" s="8"/>
      <c r="M64" s="2"/>
      <c r="N64" s="2"/>
      <c r="O64" s="2"/>
      <c r="P64" s="2"/>
      <c r="Q64" s="8" t="s">
        <v>46</v>
      </c>
      <c r="R64" s="5">
        <f>+IF(ISERROR(0/Servicios!E56),"NA",0/Servicios!E56)</f>
        <v>0</v>
      </c>
      <c r="S64" s="5">
        <f>O61*R64/1000</f>
        <v>0</v>
      </c>
      <c r="T64" s="5">
        <f>+IF(ISERROR((Servicios!K56/Servicios!J56)*R64),"NA",(Servicios!K56/Servicios!J56)*R64)</f>
        <v>0</v>
      </c>
      <c r="U64" s="5">
        <f>O61*T64</f>
        <v>0</v>
      </c>
      <c r="V64" s="8"/>
    </row>
    <row r="65">
      <c r="A65" s="8"/>
      <c r="B65" s="8" t="s">
        <v>225</v>
      </c>
      <c r="C65" s="5">
        <f>Servicios!E6</f>
        <v>1</v>
      </c>
      <c r="D65" s="2"/>
      <c r="E65" s="2"/>
      <c r="F65" s="2"/>
      <c r="G65" s="2"/>
      <c r="H65" s="5">
        <f>SUM(H66:H68)</f>
        <v>0</v>
      </c>
      <c r="I65" s="5">
        <f>C65*H65</f>
        <v>0</v>
      </c>
      <c r="J65" s="2"/>
      <c r="M65" s="8"/>
      <c r="N65" s="8" t="s">
        <v>225</v>
      </c>
      <c r="O65" s="5">
        <f>Servicios!E7</f>
        <v>1</v>
      </c>
      <c r="P65" s="2"/>
      <c r="Q65" s="2"/>
      <c r="R65" s="2"/>
      <c r="S65" s="2"/>
      <c r="T65" s="5">
        <f>SUM(T66:T68)</f>
        <v>0</v>
      </c>
      <c r="U65" s="5">
        <f>O65*T65</f>
        <v>0</v>
      </c>
      <c r="V65" s="2"/>
    </row>
    <row r="66">
      <c r="A66" s="2"/>
      <c r="B66" s="2"/>
      <c r="C66" s="2"/>
      <c r="D66" s="2"/>
      <c r="E66" s="8" t="s">
        <v>25</v>
      </c>
      <c r="F66" s="5">
        <f>+IF(ISERROR(70/Servicios!E35),"NA",70/Servicios!E35)</f>
        <v>140</v>
      </c>
      <c r="G66" s="5">
        <f>C65*F66/1000</f>
        <v>0.14</v>
      </c>
      <c r="H66" s="5">
        <f>+IF(ISERROR((Servicios!K35/Servicios!J35)*F66),"NA",(Servicios!K35/Servicios!J35)*F66)</f>
        <v>0</v>
      </c>
      <c r="I66" s="5">
        <f>C65*H66</f>
        <v>0</v>
      </c>
      <c r="J66" s="8"/>
      <c r="M66" s="2"/>
      <c r="N66" s="2"/>
      <c r="O66" s="2"/>
      <c r="P66" s="2"/>
      <c r="Q66" s="8" t="s">
        <v>25</v>
      </c>
      <c r="R66" s="5">
        <f>+IF(ISERROR(0/Servicios!E35),"NA",0/Servicios!E35)</f>
        <v>0</v>
      </c>
      <c r="S66" s="5">
        <f>O65*R66/1000</f>
        <v>0</v>
      </c>
      <c r="T66" s="5">
        <f>+IF(ISERROR((Servicios!K35/Servicios!J35)*R66),"NA",(Servicios!K35/Servicios!J35)*R66)</f>
        <v>0</v>
      </c>
      <c r="U66" s="5">
        <f>O65*T66</f>
        <v>0</v>
      </c>
      <c r="V66" s="8"/>
    </row>
    <row r="67">
      <c r="A67" s="2"/>
      <c r="B67" s="2"/>
      <c r="C67" s="2"/>
      <c r="D67" s="2"/>
      <c r="E67" s="8" t="s">
        <v>39</v>
      </c>
      <c r="F67" s="5">
        <f>+IF(ISERROR(100/Servicios!E49),"NA",100/Servicios!E49)</f>
        <v>100</v>
      </c>
      <c r="G67" s="5">
        <f>C65*F67/1000</f>
        <v>0.1</v>
      </c>
      <c r="H67" s="5">
        <f>+IF(ISERROR((Servicios!K49/Servicios!J49)*F67),"NA",(Servicios!K49/Servicios!J49)*F67)</f>
        <v>0</v>
      </c>
      <c r="I67" s="5">
        <f>C65*H67</f>
        <v>0</v>
      </c>
      <c r="J67" s="8"/>
      <c r="M67" s="2"/>
      <c r="N67" s="2"/>
      <c r="O67" s="2"/>
      <c r="P67" s="2"/>
      <c r="Q67" s="8" t="s">
        <v>39</v>
      </c>
      <c r="R67" s="5">
        <f>+IF(ISERROR(0/Servicios!E49),"NA",0/Servicios!E49)</f>
        <v>0</v>
      </c>
      <c r="S67" s="5">
        <f>O65*R67/1000</f>
        <v>0</v>
      </c>
      <c r="T67" s="5">
        <f>+IF(ISERROR((Servicios!K49/Servicios!J49)*R67),"NA",(Servicios!K49/Servicios!J49)*R67)</f>
        <v>0</v>
      </c>
      <c r="U67" s="5">
        <f>O65*T67</f>
        <v>0</v>
      </c>
      <c r="V67" s="8"/>
    </row>
    <row r="68">
      <c r="A68" s="2"/>
      <c r="B68" s="2"/>
      <c r="C68" s="2"/>
      <c r="D68" s="2"/>
      <c r="E68" s="8" t="s">
        <v>11</v>
      </c>
      <c r="F68" s="5">
        <f>+IF(ISERROR(15/Servicios!E21),"NA",15/Servicios!E21)</f>
        <v>15</v>
      </c>
      <c r="G68" s="5">
        <f>C65*F68/1000</f>
        <v>0.015</v>
      </c>
      <c r="H68" s="5">
        <f>+IF(ISERROR((Servicios!K21/Servicios!J21)*F68),"NA",(Servicios!K21/Servicios!J21)*F68)</f>
        <v>0</v>
      </c>
      <c r="I68" s="5">
        <f>C65*H68</f>
        <v>0</v>
      </c>
      <c r="J68" s="8"/>
      <c r="M68" s="2"/>
      <c r="N68" s="2"/>
      <c r="O68" s="2"/>
      <c r="P68" s="2"/>
      <c r="Q68" s="8" t="s">
        <v>11</v>
      </c>
      <c r="R68" s="5">
        <f>+IF(ISERROR(0/Servicios!E21),"NA",0/Servicios!E21)</f>
        <v>0</v>
      </c>
      <c r="S68" s="5">
        <f>O65*R68/1000</f>
        <v>0</v>
      </c>
      <c r="T68" s="5">
        <f>+IF(ISERROR((Servicios!K21/Servicios!J21)*R68),"NA",(Servicios!K21/Servicios!J21)*R68)</f>
        <v>0</v>
      </c>
      <c r="U68" s="5">
        <f>O65*T68</f>
        <v>0</v>
      </c>
      <c r="V68" s="8"/>
    </row>
  </sheetData>
  <mergeCells>
    <mergeCell ref="A2:J2"/>
    <mergeCell ref="A3:J3"/>
    <mergeCell ref="M2:V2"/>
    <mergeCell ref="M3:V3"/>
  </mergeCells>
  <pageMargins left="0.7" right="0.7" top="0.75" bottom="0.75" header="0.3" footer="0.3"/>
  <pageSetup usePrinterDefaults="0"/>
</worksheet>
</file>

<file path=xl/worksheets/sheet5.xml><?xml version="1.0" encoding="utf-8"?>
<worksheet xmlns:r="http://schemas.openxmlformats.org/officeDocument/2006/relationships" xmlns="http://schemas.openxmlformats.org/spreadsheetml/2006/main">
  <dimension ref="A2:V80"/>
  <sheetViews>
    <sheetView topLeftCell="A1" workbookViewId="0">
      <selection activeCell="A1" sqref="A1"/>
    </sheetView>
  </sheetViews>
  <sheetFormatPr defaultColWidth="9.140625" defaultRowHeight="15"/>
  <cols>
    <col min="1" max="1" width="15.75" customWidth="1"/>
    <col min="2" max="2" width="22.75" customWidth="1"/>
    <col min="3" max="3" width="13.75" customWidth="1"/>
    <col min="4" max="4" width="10.75" customWidth="1"/>
    <col min="5" max="5" width="32.75" customWidth="1"/>
    <col min="6" max="6" width="9.75" customWidth="1"/>
    <col min="7" max="7" width="12.75" customWidth="1"/>
    <col min="8" max="8" width="15.75" customWidth="1"/>
    <col min="9" max="9" width="20.75" customWidth="1"/>
    <col min="10" max="10" width="40.75" customWidth="1"/>
    <col min="13" max="13" width="15.75" customWidth="1"/>
    <col min="14" max="14" width="22.75" customWidth="1"/>
    <col min="15" max="15" width="13.75" customWidth="1"/>
    <col min="16" max="16" width="10.75" customWidth="1"/>
    <col min="17" max="17" width="32.75" customWidth="1"/>
    <col min="18" max="18" width="9.75" customWidth="1"/>
    <col min="19" max="19" width="12.75" customWidth="1"/>
    <col min="20" max="20" width="15.75" customWidth="1"/>
    <col min="21" max="21" width="20.75" customWidth="1"/>
    <col min="22" max="22" width="40.75" customWidth="1"/>
  </cols>
  <sheetData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M2" s="4" t="s">
        <v>71</v>
      </c>
      <c r="N2" s="4"/>
      <c r="O2" s="4"/>
      <c r="P2" s="4"/>
      <c r="Q2" s="4"/>
      <c r="R2" s="4"/>
      <c r="S2" s="4"/>
      <c r="T2" s="4"/>
      <c r="U2" s="4"/>
      <c r="V2" s="4"/>
    </row>
    <row r="3">
      <c r="A3" s="4" t="s">
        <v>74</v>
      </c>
      <c r="B3" s="4"/>
      <c r="C3" s="4"/>
      <c r="D3" s="4"/>
      <c r="E3" s="4"/>
      <c r="F3" s="4"/>
      <c r="G3" s="4"/>
      <c r="H3" s="4"/>
      <c r="I3" s="4"/>
      <c r="J3" s="4"/>
      <c r="M3" s="4" t="s">
        <v>74</v>
      </c>
      <c r="N3" s="4"/>
      <c r="O3" s="4"/>
      <c r="P3" s="4"/>
      <c r="Q3" s="4"/>
      <c r="R3" s="4"/>
      <c r="S3" s="4"/>
      <c r="T3" s="4"/>
      <c r="U3" s="4"/>
      <c r="V3" s="4"/>
    </row>
    <row r="4" ht="39" customHeight="1">
      <c r="A4" s="4" t="s">
        <v>175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181</v>
      </c>
      <c r="H4" s="4" t="s">
        <v>183</v>
      </c>
      <c r="I4" s="4" t="s">
        <v>94</v>
      </c>
      <c r="J4" s="4" t="s">
        <v>182</v>
      </c>
      <c r="M4" s="4" t="s">
        <v>175</v>
      </c>
      <c r="N4" s="4" t="s">
        <v>176</v>
      </c>
      <c r="O4" s="4" t="s">
        <v>177</v>
      </c>
      <c r="P4" s="4" t="s">
        <v>178</v>
      </c>
      <c r="Q4" s="4" t="s">
        <v>179</v>
      </c>
      <c r="R4" s="4" t="s">
        <v>180</v>
      </c>
      <c r="S4" s="4" t="s">
        <v>181</v>
      </c>
      <c r="T4" s="4" t="s">
        <v>183</v>
      </c>
      <c r="U4" s="4" t="s">
        <v>94</v>
      </c>
      <c r="V4" s="4" t="s">
        <v>182</v>
      </c>
    </row>
    <row r="5">
      <c r="A5" s="8" t="s">
        <v>184</v>
      </c>
      <c r="B5" s="8" t="s">
        <v>226</v>
      </c>
      <c r="C5" s="5">
        <f>Servicios!F6</f>
        <v>1</v>
      </c>
      <c r="D5" s="2"/>
      <c r="E5" s="2"/>
      <c r="F5" s="2"/>
      <c r="G5" s="2"/>
      <c r="H5" s="5">
        <f>SUM(H6:H6)</f>
        <v>0</v>
      </c>
      <c r="I5" s="5">
        <f>C5*H5</f>
        <v>0</v>
      </c>
      <c r="J5" s="2"/>
      <c r="M5" s="8" t="s">
        <v>184</v>
      </c>
      <c r="N5" s="8" t="s">
        <v>226</v>
      </c>
      <c r="O5" s="5">
        <f>Servicios!F7</f>
        <v>1</v>
      </c>
      <c r="P5" s="2"/>
      <c r="Q5" s="2"/>
      <c r="R5" s="2"/>
      <c r="S5" s="2"/>
      <c r="T5" s="5">
        <f>SUM(T6:T6)</f>
        <v>0</v>
      </c>
      <c r="U5" s="5">
        <f>O5*T5</f>
        <v>0</v>
      </c>
      <c r="V5" s="2"/>
    </row>
    <row r="6">
      <c r="A6" s="2"/>
      <c r="B6" s="2"/>
      <c r="C6" s="2"/>
      <c r="D6" s="2"/>
      <c r="E6" s="8" t="s">
        <v>30</v>
      </c>
      <c r="F6" s="5">
        <f>+IF(ISERROR(100/Servicios!E40),"NA",100/Servicios!E40)</f>
        <v>105.26315789473685</v>
      </c>
      <c r="G6" s="5">
        <f>C5*F6/1000</f>
        <v>0.10526315789473685</v>
      </c>
      <c r="H6" s="5">
        <f>+IF(ISERROR((Servicios!K40/Servicios!J40)*F6),"NA",(Servicios!K40/Servicios!J40)*F6)</f>
        <v>0</v>
      </c>
      <c r="I6" s="5">
        <f>C5*H6</f>
        <v>0</v>
      </c>
      <c r="J6" s="8"/>
      <c r="M6" s="2"/>
      <c r="N6" s="2"/>
      <c r="O6" s="2"/>
      <c r="P6" s="2"/>
      <c r="Q6" s="8" t="s">
        <v>30</v>
      </c>
      <c r="R6" s="5">
        <f>+IF(ISERROR(0/Servicios!E40),"NA",0/Servicios!E40)</f>
        <v>0</v>
      </c>
      <c r="S6" s="5">
        <f>O5*R6/1000</f>
        <v>0</v>
      </c>
      <c r="T6" s="5">
        <f>+IF(ISERROR((Servicios!K40/Servicios!J40)*R6),"NA",(Servicios!K40/Servicios!J40)*R6)</f>
        <v>0</v>
      </c>
      <c r="U6" s="5">
        <f>O5*T6</f>
        <v>0</v>
      </c>
      <c r="V6" s="8"/>
    </row>
    <row r="7">
      <c r="A7" s="8"/>
      <c r="B7" s="8" t="s">
        <v>227</v>
      </c>
      <c r="C7" s="5">
        <f>Servicios!F6</f>
        <v>1</v>
      </c>
      <c r="D7" s="2"/>
      <c r="E7" s="2"/>
      <c r="F7" s="2"/>
      <c r="G7" s="2"/>
      <c r="H7" s="5">
        <f>SUM(H8:H10)</f>
        <v>0</v>
      </c>
      <c r="I7" s="5">
        <f>C7*H7</f>
        <v>0</v>
      </c>
      <c r="J7" s="2"/>
      <c r="M7" s="8"/>
      <c r="N7" s="8" t="s">
        <v>227</v>
      </c>
      <c r="O7" s="5">
        <f>Servicios!F7</f>
        <v>1</v>
      </c>
      <c r="P7" s="2"/>
      <c r="Q7" s="2"/>
      <c r="R7" s="2"/>
      <c r="S7" s="2"/>
      <c r="T7" s="5">
        <f>SUM(T8:T10)</f>
        <v>0</v>
      </c>
      <c r="U7" s="5">
        <f>O7*T7</f>
        <v>0</v>
      </c>
      <c r="V7" s="2"/>
    </row>
    <row r="8">
      <c r="A8" s="2"/>
      <c r="B8" s="2"/>
      <c r="C8" s="2"/>
      <c r="D8" s="2"/>
      <c r="E8" s="8" t="s">
        <v>39</v>
      </c>
      <c r="F8" s="5">
        <f>+IF(ISERROR(100/Servicios!E49),"NA",100/Servicios!E49)</f>
        <v>100</v>
      </c>
      <c r="G8" s="5">
        <f>C7*F8/1000</f>
        <v>0.1</v>
      </c>
      <c r="H8" s="5">
        <f>+IF(ISERROR((Servicios!K49/Servicios!J49)*F8),"NA",(Servicios!K49/Servicios!J49)*F8)</f>
        <v>0</v>
      </c>
      <c r="I8" s="5">
        <f>C7*H8</f>
        <v>0</v>
      </c>
      <c r="J8" s="8"/>
      <c r="M8" s="2"/>
      <c r="N8" s="2"/>
      <c r="O8" s="2"/>
      <c r="P8" s="2"/>
      <c r="Q8" s="8" t="s">
        <v>39</v>
      </c>
      <c r="R8" s="5">
        <f>+IF(ISERROR(0/Servicios!E49),"NA",0/Servicios!E49)</f>
        <v>0</v>
      </c>
      <c r="S8" s="5">
        <f>O7*R8/1000</f>
        <v>0</v>
      </c>
      <c r="T8" s="5">
        <f>+IF(ISERROR((Servicios!K49/Servicios!J49)*R8),"NA",(Servicios!K49/Servicios!J49)*R8)</f>
        <v>0</v>
      </c>
      <c r="U8" s="5">
        <f>O7*T8</f>
        <v>0</v>
      </c>
      <c r="V8" s="8"/>
    </row>
    <row r="9">
      <c r="A9" s="2"/>
      <c r="B9" s="2"/>
      <c r="C9" s="2"/>
      <c r="D9" s="2"/>
      <c r="E9" s="8" t="s">
        <v>15</v>
      </c>
      <c r="F9" s="5">
        <f>+IF(ISERROR(10/Servicios!E25),"NA",10/Servicios!E25)</f>
        <v>10</v>
      </c>
      <c r="G9" s="5">
        <f>C7*F9/1000</f>
        <v>0.01</v>
      </c>
      <c r="H9" s="5">
        <f>+IF(ISERROR((Servicios!K25/Servicios!J25)*F9),"NA",(Servicios!K25/Servicios!J25)*F9)</f>
        <v>0</v>
      </c>
      <c r="I9" s="5">
        <f>C7*H9</f>
        <v>0</v>
      </c>
      <c r="J9" s="8"/>
      <c r="M9" s="2"/>
      <c r="N9" s="2"/>
      <c r="O9" s="2"/>
      <c r="P9" s="2"/>
      <c r="Q9" s="8" t="s">
        <v>15</v>
      </c>
      <c r="R9" s="5">
        <f>+IF(ISERROR(0/Servicios!E25),"NA",0/Servicios!E25)</f>
        <v>0</v>
      </c>
      <c r="S9" s="5">
        <f>O7*R9/1000</f>
        <v>0</v>
      </c>
      <c r="T9" s="5">
        <f>+IF(ISERROR((Servicios!K25/Servicios!J25)*R9),"NA",(Servicios!K25/Servicios!J25)*R9)</f>
        <v>0</v>
      </c>
      <c r="U9" s="5">
        <f>O7*T9</f>
        <v>0</v>
      </c>
      <c r="V9" s="8"/>
    </row>
    <row r="10">
      <c r="A10" s="2"/>
      <c r="B10" s="2"/>
      <c r="C10" s="2"/>
      <c r="D10" s="2"/>
      <c r="E10" s="8" t="s">
        <v>11</v>
      </c>
      <c r="F10" s="5">
        <f>+IF(ISERROR(12/Servicios!E21),"NA",12/Servicios!E21)</f>
        <v>12</v>
      </c>
      <c r="G10" s="5">
        <f>C7*F10/1000</f>
        <v>0.012</v>
      </c>
      <c r="H10" s="5">
        <f>+IF(ISERROR((Servicios!K21/Servicios!J21)*F10),"NA",(Servicios!K21/Servicios!J21)*F10)</f>
        <v>0</v>
      </c>
      <c r="I10" s="5">
        <f>C7*H10</f>
        <v>0</v>
      </c>
      <c r="J10" s="8"/>
      <c r="M10" s="2"/>
      <c r="N10" s="2"/>
      <c r="O10" s="2"/>
      <c r="P10" s="2"/>
      <c r="Q10" s="8" t="s">
        <v>11</v>
      </c>
      <c r="R10" s="5">
        <f>+IF(ISERROR(0/Servicios!E21),"NA",0/Servicios!E21)</f>
        <v>0</v>
      </c>
      <c r="S10" s="5">
        <f>O7*R10/1000</f>
        <v>0</v>
      </c>
      <c r="T10" s="5">
        <f>+IF(ISERROR((Servicios!K21/Servicios!J21)*R10),"NA",(Servicios!K21/Servicios!J21)*R10)</f>
        <v>0</v>
      </c>
      <c r="U10" s="5">
        <f>O7*T10</f>
        <v>0</v>
      </c>
      <c r="V10" s="8"/>
    </row>
    <row r="11">
      <c r="A11" s="8"/>
      <c r="B11" s="8" t="s">
        <v>194</v>
      </c>
      <c r="C11" s="5">
        <f>Servicios!F6</f>
        <v>1</v>
      </c>
      <c r="D11" s="2"/>
      <c r="E11" s="2"/>
      <c r="F11" s="2"/>
      <c r="G11" s="2"/>
      <c r="H11" s="5">
        <f>SUM(H12:H12)</f>
        <v>0</v>
      </c>
      <c r="I11" s="5">
        <f>C11*H11</f>
        <v>0</v>
      </c>
      <c r="J11" s="2"/>
      <c r="M11" s="8"/>
      <c r="N11" s="8" t="s">
        <v>194</v>
      </c>
      <c r="O11" s="5">
        <f>Servicios!F7</f>
        <v>1</v>
      </c>
      <c r="P11" s="2"/>
      <c r="Q11" s="2"/>
      <c r="R11" s="2"/>
      <c r="S11" s="2"/>
      <c r="T11" s="5">
        <f>SUM(T12:T12)</f>
        <v>0</v>
      </c>
      <c r="U11" s="5">
        <f>O11*T11</f>
        <v>0</v>
      </c>
      <c r="V11" s="2"/>
    </row>
    <row r="12">
      <c r="A12" s="2"/>
      <c r="B12" s="2"/>
      <c r="C12" s="2"/>
      <c r="D12" s="2"/>
      <c r="E12" s="8" t="s">
        <v>37</v>
      </c>
      <c r="F12" s="5">
        <f>+IF(ISERROR(30/Servicios!E47),"NA",30/Servicios!E47)</f>
        <v>30</v>
      </c>
      <c r="G12" s="5">
        <f>C11*F12/1000</f>
        <v>0.03</v>
      </c>
      <c r="H12" s="5">
        <f>+IF(ISERROR((Servicios!K47/Servicios!J47)*F12),"NA",(Servicios!K47/Servicios!J47)*F12)</f>
        <v>0</v>
      </c>
      <c r="I12" s="5">
        <f>C11*H12</f>
        <v>0</v>
      </c>
      <c r="J12" s="8"/>
      <c r="M12" s="2"/>
      <c r="N12" s="2"/>
      <c r="O12" s="2"/>
      <c r="P12" s="2"/>
      <c r="Q12" s="8" t="s">
        <v>37</v>
      </c>
      <c r="R12" s="5">
        <f>+IF(ISERROR(0/Servicios!E47),"NA",0/Servicios!E47)</f>
        <v>0</v>
      </c>
      <c r="S12" s="5">
        <f>O11*R12/1000</f>
        <v>0</v>
      </c>
      <c r="T12" s="5">
        <f>+IF(ISERROR((Servicios!K47/Servicios!J47)*R12),"NA",(Servicios!K47/Servicios!J47)*R12)</f>
        <v>0</v>
      </c>
      <c r="U12" s="5">
        <f>O11*T12</f>
        <v>0</v>
      </c>
      <c r="V12" s="8"/>
    </row>
    <row r="13">
      <c r="A13" s="8"/>
      <c r="B13" s="8" t="s">
        <v>228</v>
      </c>
      <c r="C13" s="5">
        <f>Servicios!F6</f>
        <v>1</v>
      </c>
      <c r="D13" s="2"/>
      <c r="E13" s="2"/>
      <c r="F13" s="2"/>
      <c r="G13" s="2"/>
      <c r="H13" s="5">
        <f>SUM(H14:H14)</f>
        <v>0</v>
      </c>
      <c r="I13" s="5">
        <f>C13*H13</f>
        <v>0</v>
      </c>
      <c r="J13" s="2"/>
      <c r="M13" s="8"/>
      <c r="N13" s="8" t="s">
        <v>228</v>
      </c>
      <c r="O13" s="5">
        <f>Servicios!F7</f>
        <v>1</v>
      </c>
      <c r="P13" s="2"/>
      <c r="Q13" s="2"/>
      <c r="R13" s="2"/>
      <c r="S13" s="2"/>
      <c r="T13" s="5">
        <f>SUM(T14:T14)</f>
        <v>0</v>
      </c>
      <c r="U13" s="5">
        <f>O13*T13</f>
        <v>0</v>
      </c>
      <c r="V13" s="2"/>
    </row>
    <row r="14">
      <c r="A14" s="2"/>
      <c r="B14" s="2"/>
      <c r="C14" s="2"/>
      <c r="D14" s="2"/>
      <c r="E14" s="8" t="s">
        <v>52</v>
      </c>
      <c r="F14" s="5">
        <f>+IF(ISERROR(50/Servicios!E62),"NA",50/Servicios!E62)</f>
        <v>50</v>
      </c>
      <c r="G14" s="5">
        <f>C13*F14/1000</f>
        <v>0.05</v>
      </c>
      <c r="H14" s="5">
        <f>+IF(ISERROR((Servicios!K62/Servicios!J62)*F14),"NA",(Servicios!K62/Servicios!J62)*F14)</f>
        <v>0</v>
      </c>
      <c r="I14" s="5">
        <f>C13*H14</f>
        <v>0</v>
      </c>
      <c r="J14" s="8"/>
      <c r="M14" s="2"/>
      <c r="N14" s="2"/>
      <c r="O14" s="2"/>
      <c r="P14" s="2"/>
      <c r="Q14" s="8" t="s">
        <v>52</v>
      </c>
      <c r="R14" s="5">
        <f>+IF(ISERROR(0/Servicios!E62),"NA",0/Servicios!E62)</f>
        <v>0</v>
      </c>
      <c r="S14" s="5">
        <f>O13*R14/1000</f>
        <v>0</v>
      </c>
      <c r="T14" s="5">
        <f>+IF(ISERROR((Servicios!K62/Servicios!J62)*R14),"NA",(Servicios!K62/Servicios!J62)*R14)</f>
        <v>0</v>
      </c>
      <c r="U14" s="5">
        <f>O13*T14</f>
        <v>0</v>
      </c>
      <c r="V14" s="8"/>
    </row>
    <row r="15">
      <c r="A15" s="8"/>
      <c r="B15" s="8" t="s">
        <v>229</v>
      </c>
      <c r="C15" s="5">
        <f>Servicios!F6</f>
        <v>1</v>
      </c>
      <c r="D15" s="2"/>
      <c r="E15" s="2"/>
      <c r="F15" s="2"/>
      <c r="G15" s="2"/>
      <c r="H15" s="5">
        <f>SUM(H16:H16)</f>
        <v>0</v>
      </c>
      <c r="I15" s="5">
        <f>C15*H15</f>
        <v>0</v>
      </c>
      <c r="J15" s="2"/>
      <c r="M15" s="8"/>
      <c r="N15" s="8" t="s">
        <v>229</v>
      </c>
      <c r="O15" s="5">
        <f>Servicios!F7</f>
        <v>1</v>
      </c>
      <c r="P15" s="2"/>
      <c r="Q15" s="2"/>
      <c r="R15" s="2"/>
      <c r="S15" s="2"/>
      <c r="T15" s="5">
        <f>SUM(T16:T16)</f>
        <v>0</v>
      </c>
      <c r="U15" s="5">
        <f>O15*T15</f>
        <v>0</v>
      </c>
      <c r="V15" s="2"/>
    </row>
    <row r="16">
      <c r="A16" s="2"/>
      <c r="B16" s="2"/>
      <c r="C16" s="2"/>
      <c r="D16" s="2"/>
      <c r="E16" s="8" t="s">
        <v>44</v>
      </c>
      <c r="F16" s="5">
        <f>+IF(ISERROR(10/Servicios!E54),"NA",10/Servicios!E54)</f>
        <v>10</v>
      </c>
      <c r="G16" s="5">
        <f>C15*F16/1000</f>
        <v>0.01</v>
      </c>
      <c r="H16" s="5">
        <f>+IF(ISERROR((Servicios!K54/Servicios!J54)*F16),"NA",(Servicios!K54/Servicios!J54)*F16)</f>
        <v>0</v>
      </c>
      <c r="I16" s="5">
        <f>C15*H16</f>
        <v>0</v>
      </c>
      <c r="J16" s="8"/>
      <c r="M16" s="2"/>
      <c r="N16" s="2"/>
      <c r="O16" s="2"/>
      <c r="P16" s="2"/>
      <c r="Q16" s="8" t="s">
        <v>44</v>
      </c>
      <c r="R16" s="5">
        <f>+IF(ISERROR(0/Servicios!E54),"NA",0/Servicios!E54)</f>
        <v>0</v>
      </c>
      <c r="S16" s="5">
        <f>O15*R16/1000</f>
        <v>0</v>
      </c>
      <c r="T16" s="5">
        <f>+IF(ISERROR((Servicios!K54/Servicios!J54)*R16),"NA",(Servicios!K54/Servicios!J54)*R16)</f>
        <v>0</v>
      </c>
      <c r="U16" s="5">
        <f>O15*T16</f>
        <v>0</v>
      </c>
      <c r="V16" s="8"/>
    </row>
    <row r="17">
      <c r="A17" s="8" t="s">
        <v>189</v>
      </c>
      <c r="B17" s="8" t="s">
        <v>202</v>
      </c>
      <c r="C17" s="5">
        <f>Servicios!F6</f>
        <v>1</v>
      </c>
      <c r="D17" s="2"/>
      <c r="E17" s="2"/>
      <c r="F17" s="2"/>
      <c r="G17" s="2"/>
      <c r="H17" s="5">
        <f>SUM(H18:H18)</f>
        <v>0</v>
      </c>
      <c r="I17" s="5">
        <f>C17*H17</f>
        <v>0</v>
      </c>
      <c r="J17" s="2"/>
      <c r="M17" s="8" t="s">
        <v>189</v>
      </c>
      <c r="N17" s="8" t="s">
        <v>202</v>
      </c>
      <c r="O17" s="5">
        <f>Servicios!F7</f>
        <v>1</v>
      </c>
      <c r="P17" s="2"/>
      <c r="Q17" s="2"/>
      <c r="R17" s="2"/>
      <c r="S17" s="2"/>
      <c r="T17" s="5">
        <f>SUM(T18:T18)</f>
        <v>0</v>
      </c>
      <c r="U17" s="5">
        <f>O17*T17</f>
        <v>0</v>
      </c>
      <c r="V17" s="2"/>
    </row>
    <row r="18">
      <c r="A18" s="2"/>
      <c r="B18" s="2"/>
      <c r="C18" s="2"/>
      <c r="D18" s="2"/>
      <c r="E18" s="8" t="s">
        <v>38</v>
      </c>
      <c r="F18" s="5">
        <f>+IF(ISERROR(200/Servicios!E48),"NA",200/Servicios!E48)</f>
        <v>200</v>
      </c>
      <c r="G18" s="5">
        <f>C17*F18/1000</f>
        <v>0.2</v>
      </c>
      <c r="H18" s="5">
        <f>+IF(ISERROR((Servicios!K48/Servicios!J48)*F18),"NA",(Servicios!K48/Servicios!J48)*F18)</f>
        <v>0</v>
      </c>
      <c r="I18" s="5">
        <f>C17*H18</f>
        <v>0</v>
      </c>
      <c r="J18" s="8"/>
      <c r="M18" s="2"/>
      <c r="N18" s="2"/>
      <c r="O18" s="2"/>
      <c r="P18" s="2"/>
      <c r="Q18" s="8" t="s">
        <v>38</v>
      </c>
      <c r="R18" s="5">
        <f>+IF(ISERROR(0/Servicios!E48),"NA",0/Servicios!E48)</f>
        <v>0</v>
      </c>
      <c r="S18" s="5">
        <f>O17*R18/1000</f>
        <v>0</v>
      </c>
      <c r="T18" s="5">
        <f>+IF(ISERROR((Servicios!K48/Servicios!J48)*R18),"NA",(Servicios!K48/Servicios!J48)*R18)</f>
        <v>0</v>
      </c>
      <c r="U18" s="5">
        <f>O17*T18</f>
        <v>0</v>
      </c>
      <c r="V18" s="8"/>
    </row>
    <row r="19">
      <c r="A19" s="8"/>
      <c r="B19" s="8" t="s">
        <v>228</v>
      </c>
      <c r="C19" s="5">
        <f>Servicios!F6</f>
        <v>1</v>
      </c>
      <c r="D19" s="2"/>
      <c r="E19" s="2"/>
      <c r="F19" s="2"/>
      <c r="G19" s="2"/>
      <c r="H19" s="5">
        <f>SUM(H20:H20)</f>
        <v>0</v>
      </c>
      <c r="I19" s="5">
        <f>C19*H19</f>
        <v>0</v>
      </c>
      <c r="J19" s="2"/>
      <c r="M19" s="8"/>
      <c r="N19" s="8" t="s">
        <v>228</v>
      </c>
      <c r="O19" s="5">
        <f>Servicios!F7</f>
        <v>1</v>
      </c>
      <c r="P19" s="2"/>
      <c r="Q19" s="2"/>
      <c r="R19" s="2"/>
      <c r="S19" s="2"/>
      <c r="T19" s="5">
        <f>SUM(T20:T20)</f>
        <v>0</v>
      </c>
      <c r="U19" s="5">
        <f>O19*T19</f>
        <v>0</v>
      </c>
      <c r="V19" s="2"/>
    </row>
    <row r="20">
      <c r="A20" s="2"/>
      <c r="B20" s="2"/>
      <c r="C20" s="2"/>
      <c r="D20" s="2"/>
      <c r="E20" s="8" t="s">
        <v>31</v>
      </c>
      <c r="F20" s="5">
        <f>+IF(ISERROR(30/Servicios!E41),"NA",30/Servicios!E41)</f>
        <v>30</v>
      </c>
      <c r="G20" s="5">
        <f>C19*F20/1000</f>
        <v>0.03</v>
      </c>
      <c r="H20" s="5">
        <f>+IF(ISERROR((Servicios!K41/Servicios!J41)*F20),"NA",(Servicios!K41/Servicios!J41)*F20)</f>
        <v>0</v>
      </c>
      <c r="I20" s="5">
        <f>C19*H20</f>
        <v>0</v>
      </c>
      <c r="J20" s="8"/>
      <c r="M20" s="2"/>
      <c r="N20" s="2"/>
      <c r="O20" s="2"/>
      <c r="P20" s="2"/>
      <c r="Q20" s="8" t="s">
        <v>31</v>
      </c>
      <c r="R20" s="5">
        <f>+IF(ISERROR(0/Servicios!E41),"NA",0/Servicios!E41)</f>
        <v>0</v>
      </c>
      <c r="S20" s="5">
        <f>O19*R20/1000</f>
        <v>0</v>
      </c>
      <c r="T20" s="5">
        <f>+IF(ISERROR((Servicios!K41/Servicios!J41)*R20),"NA",(Servicios!K41/Servicios!J41)*R20)</f>
        <v>0</v>
      </c>
      <c r="U20" s="5">
        <f>O19*T20</f>
        <v>0</v>
      </c>
      <c r="V20" s="8"/>
    </row>
    <row r="21">
      <c r="A21" s="8" t="s">
        <v>192</v>
      </c>
      <c r="B21" s="8" t="s">
        <v>230</v>
      </c>
      <c r="C21" s="5">
        <f>Servicios!F6</f>
        <v>1</v>
      </c>
      <c r="D21" s="2"/>
      <c r="E21" s="2"/>
      <c r="F21" s="2"/>
      <c r="G21" s="2"/>
      <c r="H21" s="5">
        <f>SUM(H22:H27)</f>
        <v>0</v>
      </c>
      <c r="I21" s="5">
        <f>C21*H21</f>
        <v>0</v>
      </c>
      <c r="J21" s="2"/>
      <c r="M21" s="8" t="s">
        <v>192</v>
      </c>
      <c r="N21" s="8" t="s">
        <v>230</v>
      </c>
      <c r="O21" s="5">
        <f>Servicios!F7</f>
        <v>1</v>
      </c>
      <c r="P21" s="2"/>
      <c r="Q21" s="2"/>
      <c r="R21" s="2"/>
      <c r="S21" s="2"/>
      <c r="T21" s="5">
        <f>SUM(T22:T27)</f>
        <v>0</v>
      </c>
      <c r="U21" s="5">
        <f>O21*T21</f>
        <v>0</v>
      </c>
      <c r="V21" s="2"/>
    </row>
    <row r="22">
      <c r="A22" s="2"/>
      <c r="B22" s="2"/>
      <c r="C22" s="2"/>
      <c r="D22" s="2"/>
      <c r="E22" s="8" t="s">
        <v>27</v>
      </c>
      <c r="F22" s="5">
        <f>+IF(ISERROR(8/Servicios!E37),"NA",8/Servicios!E37)</f>
        <v>8</v>
      </c>
      <c r="G22" s="5">
        <f>C21*F22/1000</f>
        <v>0.008</v>
      </c>
      <c r="H22" s="5">
        <f>+IF(ISERROR((Servicios!K37/Servicios!J37)*F22),"NA",(Servicios!K37/Servicios!J37)*F22)</f>
        <v>0</v>
      </c>
      <c r="I22" s="5">
        <f>C21*H22</f>
        <v>0</v>
      </c>
      <c r="J22" s="8"/>
      <c r="M22" s="2"/>
      <c r="N22" s="2"/>
      <c r="O22" s="2"/>
      <c r="P22" s="2"/>
      <c r="Q22" s="8" t="s">
        <v>27</v>
      </c>
      <c r="R22" s="5">
        <f>+IF(ISERROR(0/Servicios!E37),"NA",0/Servicios!E37)</f>
        <v>0</v>
      </c>
      <c r="S22" s="5">
        <f>O21*R22/1000</f>
        <v>0</v>
      </c>
      <c r="T22" s="5">
        <f>+IF(ISERROR((Servicios!K37/Servicios!J37)*R22),"NA",(Servicios!K37/Servicios!J37)*R22)</f>
        <v>0</v>
      </c>
      <c r="U22" s="5">
        <f>O21*T22</f>
        <v>0</v>
      </c>
      <c r="V22" s="8"/>
    </row>
    <row r="23">
      <c r="A23" s="2"/>
      <c r="B23" s="2"/>
      <c r="C23" s="2"/>
      <c r="D23" s="2"/>
      <c r="E23" s="8" t="s">
        <v>7</v>
      </c>
      <c r="F23" s="5">
        <f>+IF(ISERROR(10/Servicios!E16),"NA",10/Servicios!E16)</f>
        <v>10</v>
      </c>
      <c r="G23" s="5">
        <f>C21*F23/1000</f>
        <v>0.01</v>
      </c>
      <c r="H23" s="5">
        <f>+IF(ISERROR((Servicios!K16/Servicios!J16)*F23),"NA",(Servicios!K16/Servicios!J16)*F23)</f>
        <v>0</v>
      </c>
      <c r="I23" s="5">
        <f>C21*H23</f>
        <v>0</v>
      </c>
      <c r="J23" s="8"/>
      <c r="M23" s="2"/>
      <c r="N23" s="2"/>
      <c r="O23" s="2"/>
      <c r="P23" s="2"/>
      <c r="Q23" s="8" t="s">
        <v>7</v>
      </c>
      <c r="R23" s="5">
        <f>+IF(ISERROR(0/Servicios!E16),"NA",0/Servicios!E16)</f>
        <v>0</v>
      </c>
      <c r="S23" s="5">
        <f>O21*R23/1000</f>
        <v>0</v>
      </c>
      <c r="T23" s="5">
        <f>+IF(ISERROR((Servicios!K16/Servicios!J16)*R23),"NA",(Servicios!K16/Servicios!J16)*R23)</f>
        <v>0</v>
      </c>
      <c r="U23" s="5">
        <f>O21*T23</f>
        <v>0</v>
      </c>
      <c r="V23" s="8"/>
    </row>
    <row r="24">
      <c r="A24" s="2"/>
      <c r="B24" s="2"/>
      <c r="C24" s="2"/>
      <c r="D24" s="2"/>
      <c r="E24" s="8" t="s">
        <v>70</v>
      </c>
      <c r="F24" s="5">
        <f>+IF(ISERROR(12/Servicios!E80),"NA",12/Servicios!E80)</f>
        <v>14.117647058823529</v>
      </c>
      <c r="G24" s="5">
        <f>C21*F24/1000</f>
        <v>0.014117647058823528</v>
      </c>
      <c r="H24" s="5">
        <f>+IF(ISERROR((Servicios!K80/Servicios!J80)*F24),"NA",(Servicios!K80/Servicios!J80)*F24)</f>
        <v>0</v>
      </c>
      <c r="I24" s="5">
        <f>C21*H24</f>
        <v>0</v>
      </c>
      <c r="J24" s="8" t="s">
        <v>231</v>
      </c>
      <c r="M24" s="2"/>
      <c r="N24" s="2"/>
      <c r="O24" s="2"/>
      <c r="P24" s="2"/>
      <c r="Q24" s="8" t="s">
        <v>70</v>
      </c>
      <c r="R24" s="5">
        <f>+IF(ISERROR(0/Servicios!E80),"NA",0/Servicios!E80)</f>
        <v>0</v>
      </c>
      <c r="S24" s="5">
        <f>O21*R24/1000</f>
        <v>0</v>
      </c>
      <c r="T24" s="5">
        <f>+IF(ISERROR((Servicios!K80/Servicios!J80)*R24),"NA",(Servicios!K80/Servicios!J80)*R24)</f>
        <v>0</v>
      </c>
      <c r="U24" s="5">
        <f>O21*T24</f>
        <v>0</v>
      </c>
      <c r="V24" s="8" t="s">
        <v>231</v>
      </c>
    </row>
    <row r="25">
      <c r="A25" s="2"/>
      <c r="B25" s="2"/>
      <c r="C25" s="2"/>
      <c r="D25" s="2"/>
      <c r="E25" s="8" t="s">
        <v>29</v>
      </c>
      <c r="F25" s="5">
        <f>+IF(ISERROR(15/Servicios!E39),"NA",15/Servicios!E39)</f>
        <v>25</v>
      </c>
      <c r="G25" s="5">
        <f>C21*F25/1000</f>
        <v>0.025</v>
      </c>
      <c r="H25" s="5">
        <f>+IF(ISERROR((Servicios!K39/Servicios!J39)*F25),"NA",(Servicios!K39/Servicios!J39)*F25)</f>
        <v>0</v>
      </c>
      <c r="I25" s="5">
        <f>C21*H25</f>
        <v>0</v>
      </c>
      <c r="J25" s="8"/>
      <c r="M25" s="2"/>
      <c r="N25" s="2"/>
      <c r="O25" s="2"/>
      <c r="P25" s="2"/>
      <c r="Q25" s="8" t="s">
        <v>29</v>
      </c>
      <c r="R25" s="5">
        <f>+IF(ISERROR(0/Servicios!E39),"NA",0/Servicios!E39)</f>
        <v>0</v>
      </c>
      <c r="S25" s="5">
        <f>O21*R25/1000</f>
        <v>0</v>
      </c>
      <c r="T25" s="5">
        <f>+IF(ISERROR((Servicios!K39/Servicios!J39)*R25),"NA",(Servicios!K39/Servicios!J39)*R25)</f>
        <v>0</v>
      </c>
      <c r="U25" s="5">
        <f>O21*T25</f>
        <v>0</v>
      </c>
      <c r="V25" s="8"/>
    </row>
    <row r="26">
      <c r="A26" s="2"/>
      <c r="B26" s="2"/>
      <c r="C26" s="2"/>
      <c r="D26" s="2"/>
      <c r="E26" s="8" t="s">
        <v>22</v>
      </c>
      <c r="F26" s="5">
        <f>+IF(ISERROR(5/Servicios!E32),"NA",5/Servicios!E32)</f>
        <v>12.5</v>
      </c>
      <c r="G26" s="5">
        <f>C21*F26/1000</f>
        <v>0.0125</v>
      </c>
      <c r="H26" s="5">
        <f>+IF(ISERROR((Servicios!K32/Servicios!J32)*F26),"NA",(Servicios!K32/Servicios!J32)*F26)</f>
        <v>0</v>
      </c>
      <c r="I26" s="5">
        <f>C21*H26</f>
        <v>0</v>
      </c>
      <c r="J26" s="8"/>
      <c r="M26" s="2"/>
      <c r="N26" s="2"/>
      <c r="O26" s="2"/>
      <c r="P26" s="2"/>
      <c r="Q26" s="8" t="s">
        <v>22</v>
      </c>
      <c r="R26" s="5">
        <f>+IF(ISERROR(0/Servicios!E32),"NA",0/Servicios!E32)</f>
        <v>0</v>
      </c>
      <c r="S26" s="5">
        <f>O21*R26/1000</f>
        <v>0</v>
      </c>
      <c r="T26" s="5">
        <f>+IF(ISERROR((Servicios!K32/Servicios!J32)*R26),"NA",(Servicios!K32/Servicios!J32)*R26)</f>
        <v>0</v>
      </c>
      <c r="U26" s="5">
        <f>O21*T26</f>
        <v>0</v>
      </c>
      <c r="V26" s="8"/>
    </row>
    <row r="27">
      <c r="A27" s="2"/>
      <c r="B27" s="2"/>
      <c r="C27" s="2"/>
      <c r="D27" s="2"/>
      <c r="E27" s="8" t="s">
        <v>17</v>
      </c>
      <c r="F27" s="5">
        <f>+IF(ISERROR(25/Servicios!E27),"NA",25/Servicios!E27)</f>
        <v>25</v>
      </c>
      <c r="G27" s="5">
        <f>C21*F27/1000</f>
        <v>0.025</v>
      </c>
      <c r="H27" s="5">
        <f>+IF(ISERROR((Servicios!K27/Servicios!J27)*F27),"NA",(Servicios!K27/Servicios!J27)*F27)</f>
        <v>0</v>
      </c>
      <c r="I27" s="5">
        <f>C21*H27</f>
        <v>0</v>
      </c>
      <c r="J27" s="8"/>
      <c r="M27" s="2"/>
      <c r="N27" s="2"/>
      <c r="O27" s="2"/>
      <c r="P27" s="2"/>
      <c r="Q27" s="8" t="s">
        <v>17</v>
      </c>
      <c r="R27" s="5">
        <f>+IF(ISERROR(0/Servicios!E27),"NA",0/Servicios!E27)</f>
        <v>0</v>
      </c>
      <c r="S27" s="5">
        <f>O21*R27/1000</f>
        <v>0</v>
      </c>
      <c r="T27" s="5">
        <f>+IF(ISERROR((Servicios!K27/Servicios!J27)*R27),"NA",(Servicios!K27/Servicios!J27)*R27)</f>
        <v>0</v>
      </c>
      <c r="U27" s="5">
        <f>O21*T27</f>
        <v>0</v>
      </c>
      <c r="V27" s="8"/>
    </row>
    <row r="28">
      <c r="A28" s="8"/>
      <c r="B28" s="8" t="s">
        <v>194</v>
      </c>
      <c r="C28" s="5">
        <f>Servicios!F6</f>
        <v>1</v>
      </c>
      <c r="D28" s="2"/>
      <c r="E28" s="2"/>
      <c r="F28" s="2"/>
      <c r="G28" s="2"/>
      <c r="H28" s="5">
        <f>SUM(H29:H32)</f>
        <v>0</v>
      </c>
      <c r="I28" s="5">
        <f>C28*H28</f>
        <v>0</v>
      </c>
      <c r="J28" s="2"/>
      <c r="M28" s="8"/>
      <c r="N28" s="8" t="s">
        <v>194</v>
      </c>
      <c r="O28" s="5">
        <f>Servicios!F7</f>
        <v>1</v>
      </c>
      <c r="P28" s="2"/>
      <c r="Q28" s="2"/>
      <c r="R28" s="2"/>
      <c r="S28" s="2"/>
      <c r="T28" s="5">
        <f>SUM(T29:T32)</f>
        <v>0</v>
      </c>
      <c r="U28" s="5">
        <f>O28*T28</f>
        <v>0</v>
      </c>
      <c r="V28" s="2"/>
    </row>
    <row r="29">
      <c r="A29" s="2"/>
      <c r="B29" s="2"/>
      <c r="C29" s="2"/>
      <c r="D29" s="2"/>
      <c r="E29" s="8" t="s">
        <v>12</v>
      </c>
      <c r="F29" s="5">
        <f>+IF(ISERROR(100/Servicios!E22),"NA",100/Servicios!E22)</f>
        <v>117.64705882352942</v>
      </c>
      <c r="G29" s="5">
        <f>C28*F29/1000</f>
        <v>0.11764705882352942</v>
      </c>
      <c r="H29" s="5">
        <f>+IF(ISERROR((Servicios!K22/Servicios!J22)*F29),"NA",(Servicios!K22/Servicios!J22)*F29)</f>
        <v>0</v>
      </c>
      <c r="I29" s="5">
        <f>C28*H29</f>
        <v>0</v>
      </c>
      <c r="J29" s="8"/>
      <c r="M29" s="2"/>
      <c r="N29" s="2"/>
      <c r="O29" s="2"/>
      <c r="P29" s="2"/>
      <c r="Q29" s="8" t="s">
        <v>12</v>
      </c>
      <c r="R29" s="5">
        <f>+IF(ISERROR(0/Servicios!E22),"NA",0/Servicios!E22)</f>
        <v>0</v>
      </c>
      <c r="S29" s="5">
        <f>O28*R29/1000</f>
        <v>0</v>
      </c>
      <c r="T29" s="5">
        <f>+IF(ISERROR((Servicios!K22/Servicios!J22)*R29),"NA",(Servicios!K22/Servicios!J22)*R29)</f>
        <v>0</v>
      </c>
      <c r="U29" s="5">
        <f>O28*T29</f>
        <v>0</v>
      </c>
      <c r="V29" s="8"/>
    </row>
    <row r="30">
      <c r="A30" s="2"/>
      <c r="B30" s="2"/>
      <c r="C30" s="2"/>
      <c r="D30" s="2"/>
      <c r="E30" s="8" t="s">
        <v>66</v>
      </c>
      <c r="F30" s="5">
        <f>+IF(ISERROR(10/Servicios!E76),"NA",10/Servicios!E76)</f>
        <v>12.5</v>
      </c>
      <c r="G30" s="5">
        <f>C28*F30/1000</f>
        <v>0.0125</v>
      </c>
      <c r="H30" s="5">
        <f>+IF(ISERROR((Servicios!K76/Servicios!J76)*F30),"NA",(Servicios!K76/Servicios!J76)*F30)</f>
        <v>0</v>
      </c>
      <c r="I30" s="5">
        <f>C28*H30</f>
        <v>0</v>
      </c>
      <c r="J30" s="8"/>
      <c r="M30" s="2"/>
      <c r="N30" s="2"/>
      <c r="O30" s="2"/>
      <c r="P30" s="2"/>
      <c r="Q30" s="8" t="s">
        <v>66</v>
      </c>
      <c r="R30" s="5">
        <f>+IF(ISERROR(0/Servicios!E76),"NA",0/Servicios!E76)</f>
        <v>0</v>
      </c>
      <c r="S30" s="5">
        <f>O28*R30/1000</f>
        <v>0</v>
      </c>
      <c r="T30" s="5">
        <f>+IF(ISERROR((Servicios!K76/Servicios!J76)*R30),"NA",(Servicios!K76/Servicios!J76)*R30)</f>
        <v>0</v>
      </c>
      <c r="U30" s="5">
        <f>O28*T30</f>
        <v>0</v>
      </c>
      <c r="V30" s="8"/>
    </row>
    <row r="31">
      <c r="A31" s="2"/>
      <c r="B31" s="2"/>
      <c r="C31" s="2"/>
      <c r="D31" s="2"/>
      <c r="E31" s="8" t="s">
        <v>21</v>
      </c>
      <c r="F31" s="5">
        <f>+IF(ISERROR(8/Servicios!E31),"NA",8/Servicios!E31)</f>
        <v>8.4210526315789469</v>
      </c>
      <c r="G31" s="5">
        <f>C28*F31/1000</f>
        <v>0.0084210526315789472</v>
      </c>
      <c r="H31" s="5">
        <f>+IF(ISERROR((Servicios!K31/Servicios!J31)*F31),"NA",(Servicios!K31/Servicios!J31)*F31)</f>
        <v>0</v>
      </c>
      <c r="I31" s="5">
        <f>C28*H31</f>
        <v>0</v>
      </c>
      <c r="J31" s="8"/>
      <c r="M31" s="2"/>
      <c r="N31" s="2"/>
      <c r="O31" s="2"/>
      <c r="P31" s="2"/>
      <c r="Q31" s="8" t="s">
        <v>21</v>
      </c>
      <c r="R31" s="5">
        <f>+IF(ISERROR(0/Servicios!E31),"NA",0/Servicios!E31)</f>
        <v>0</v>
      </c>
      <c r="S31" s="5">
        <f>O28*R31/1000</f>
        <v>0</v>
      </c>
      <c r="T31" s="5">
        <f>+IF(ISERROR((Servicios!K31/Servicios!J31)*R31),"NA",(Servicios!K31/Servicios!J31)*R31)</f>
        <v>0</v>
      </c>
      <c r="U31" s="5">
        <f>O28*T31</f>
        <v>0</v>
      </c>
      <c r="V31" s="8"/>
    </row>
    <row r="32">
      <c r="A32" s="2"/>
      <c r="B32" s="2"/>
      <c r="C32" s="2"/>
      <c r="D32" s="2"/>
      <c r="E32" s="8" t="s">
        <v>2</v>
      </c>
      <c r="F32" s="5">
        <f>+IF(ISERROR(6/Servicios!E11),"NA",6/Servicios!E11)</f>
        <v>6</v>
      </c>
      <c r="G32" s="5">
        <f>C28*F32/1000</f>
        <v>0.006</v>
      </c>
      <c r="H32" s="5">
        <f>+IF(ISERROR((Servicios!K11/Servicios!J11)*F32),"NA",(Servicios!K11/Servicios!J11)*F32)</f>
        <v>0</v>
      </c>
      <c r="I32" s="5">
        <f>C28*H32</f>
        <v>0</v>
      </c>
      <c r="J32" s="8"/>
      <c r="M32" s="2"/>
      <c r="N32" s="2"/>
      <c r="O32" s="2"/>
      <c r="P32" s="2"/>
      <c r="Q32" s="8" t="s">
        <v>2</v>
      </c>
      <c r="R32" s="5">
        <f>+IF(ISERROR(0/Servicios!E11),"NA",0/Servicios!E11)</f>
        <v>0</v>
      </c>
      <c r="S32" s="5">
        <f>O28*R32/1000</f>
        <v>0</v>
      </c>
      <c r="T32" s="5">
        <f>+IF(ISERROR((Servicios!K11/Servicios!J11)*R32),"NA",(Servicios!K11/Servicios!J11)*R32)</f>
        <v>0</v>
      </c>
      <c r="U32" s="5">
        <f>O28*T32</f>
        <v>0</v>
      </c>
      <c r="V32" s="8"/>
    </row>
    <row r="33">
      <c r="A33" s="8"/>
      <c r="B33" s="8" t="s">
        <v>232</v>
      </c>
      <c r="C33" s="5">
        <f>Servicios!F6</f>
        <v>1</v>
      </c>
      <c r="D33" s="2"/>
      <c r="E33" s="2"/>
      <c r="F33" s="2"/>
      <c r="G33" s="2"/>
      <c r="H33" s="5">
        <f>SUM(H34:H36)</f>
        <v>0</v>
      </c>
      <c r="I33" s="5">
        <f>C33*H33</f>
        <v>0</v>
      </c>
      <c r="J33" s="2"/>
      <c r="M33" s="8"/>
      <c r="N33" s="8" t="s">
        <v>232</v>
      </c>
      <c r="O33" s="5">
        <f>Servicios!F7</f>
        <v>1</v>
      </c>
      <c r="P33" s="2"/>
      <c r="Q33" s="2"/>
      <c r="R33" s="2"/>
      <c r="S33" s="2"/>
      <c r="T33" s="5">
        <f>SUM(T34:T36)</f>
        <v>0</v>
      </c>
      <c r="U33" s="5">
        <f>O33*T33</f>
        <v>0</v>
      </c>
      <c r="V33" s="2"/>
    </row>
    <row r="34">
      <c r="A34" s="2"/>
      <c r="B34" s="2"/>
      <c r="C34" s="2"/>
      <c r="D34" s="2"/>
      <c r="E34" s="8" t="s">
        <v>23</v>
      </c>
      <c r="F34" s="5">
        <f>+IF(ISERROR(70/Servicios!E33),"NA",70/Servicios!E33)</f>
        <v>87.5</v>
      </c>
      <c r="G34" s="5">
        <f>C33*F34/1000</f>
        <v>0.0875</v>
      </c>
      <c r="H34" s="5">
        <f>+IF(ISERROR((Servicios!K33/Servicios!J33)*F34),"NA",(Servicios!K33/Servicios!J33)*F34)</f>
        <v>0</v>
      </c>
      <c r="I34" s="5">
        <f>C33*H34</f>
        <v>0</v>
      </c>
      <c r="J34" s="8"/>
      <c r="M34" s="2"/>
      <c r="N34" s="2"/>
      <c r="O34" s="2"/>
      <c r="P34" s="2"/>
      <c r="Q34" s="8" t="s">
        <v>23</v>
      </c>
      <c r="R34" s="5">
        <f>+IF(ISERROR(0/Servicios!E33),"NA",0/Servicios!E33)</f>
        <v>0</v>
      </c>
      <c r="S34" s="5">
        <f>O33*R34/1000</f>
        <v>0</v>
      </c>
      <c r="T34" s="5">
        <f>+IF(ISERROR((Servicios!K33/Servicios!J33)*R34),"NA",(Servicios!K33/Servicios!J33)*R34)</f>
        <v>0</v>
      </c>
      <c r="U34" s="5">
        <f>O33*T34</f>
        <v>0</v>
      </c>
      <c r="V34" s="8"/>
    </row>
    <row r="35">
      <c r="A35" s="2"/>
      <c r="B35" s="2"/>
      <c r="C35" s="2"/>
      <c r="D35" s="2"/>
      <c r="E35" s="8" t="s">
        <v>44</v>
      </c>
      <c r="F35" s="5">
        <f>+IF(ISERROR(5/Servicios!E54),"NA",5/Servicios!E54)</f>
        <v>5</v>
      </c>
      <c r="G35" s="5">
        <f>C33*F35/1000</f>
        <v>0.005</v>
      </c>
      <c r="H35" s="5">
        <f>+IF(ISERROR((Servicios!K54/Servicios!J54)*F35),"NA",(Servicios!K54/Servicios!J54)*F35)</f>
        <v>0</v>
      </c>
      <c r="I35" s="5">
        <f>C33*H35</f>
        <v>0</v>
      </c>
      <c r="J35" s="8"/>
      <c r="M35" s="2"/>
      <c r="N35" s="2"/>
      <c r="O35" s="2"/>
      <c r="P35" s="2"/>
      <c r="Q35" s="8" t="s">
        <v>44</v>
      </c>
      <c r="R35" s="5">
        <f>+IF(ISERROR(0/Servicios!E54),"NA",0/Servicios!E54)</f>
        <v>0</v>
      </c>
      <c r="S35" s="5">
        <f>O33*R35/1000</f>
        <v>0</v>
      </c>
      <c r="T35" s="5">
        <f>+IF(ISERROR((Servicios!K54/Servicios!J54)*R35),"NA",(Servicios!K54/Servicios!J54)*R35)</f>
        <v>0</v>
      </c>
      <c r="U35" s="5">
        <f>O33*T35</f>
        <v>0</v>
      </c>
      <c r="V35" s="8"/>
    </row>
    <row r="36">
      <c r="A36" s="2"/>
      <c r="B36" s="2"/>
      <c r="C36" s="2"/>
      <c r="D36" s="2"/>
      <c r="E36" s="8" t="s">
        <v>22</v>
      </c>
      <c r="F36" s="5">
        <f>+IF(ISERROR(5/Servicios!E32),"NA",5/Servicios!E32)</f>
        <v>12.5</v>
      </c>
      <c r="G36" s="5">
        <f>C33*F36/1000</f>
        <v>0.0125</v>
      </c>
      <c r="H36" s="5">
        <f>+IF(ISERROR((Servicios!K32/Servicios!J32)*F36),"NA",(Servicios!K32/Servicios!J32)*F36)</f>
        <v>0</v>
      </c>
      <c r="I36" s="5">
        <f>C33*H36</f>
        <v>0</v>
      </c>
      <c r="J36" s="8"/>
      <c r="M36" s="2"/>
      <c r="N36" s="2"/>
      <c r="O36" s="2"/>
      <c r="P36" s="2"/>
      <c r="Q36" s="8" t="s">
        <v>22</v>
      </c>
      <c r="R36" s="5">
        <f>+IF(ISERROR(0/Servicios!E32),"NA",0/Servicios!E32)</f>
        <v>0</v>
      </c>
      <c r="S36" s="5">
        <f>O33*R36/1000</f>
        <v>0</v>
      </c>
      <c r="T36" s="5">
        <f>+IF(ISERROR((Servicios!K32/Servicios!J32)*R36),"NA",(Servicios!K32/Servicios!J32)*R36)</f>
        <v>0</v>
      </c>
      <c r="U36" s="5">
        <f>O33*T36</f>
        <v>0</v>
      </c>
      <c r="V36" s="8"/>
    </row>
    <row r="37">
      <c r="A37" s="8"/>
      <c r="B37" s="8" t="s">
        <v>233</v>
      </c>
      <c r="C37" s="5">
        <f>Servicios!F6</f>
        <v>1</v>
      </c>
      <c r="D37" s="2"/>
      <c r="E37" s="2"/>
      <c r="F37" s="2"/>
      <c r="G37" s="2"/>
      <c r="H37" s="5">
        <f>SUM(H38:H40)</f>
        <v>0</v>
      </c>
      <c r="I37" s="5">
        <f>C37*H37</f>
        <v>0</v>
      </c>
      <c r="J37" s="2"/>
      <c r="M37" s="8"/>
      <c r="N37" s="8" t="s">
        <v>233</v>
      </c>
      <c r="O37" s="5">
        <f>Servicios!F7</f>
        <v>1</v>
      </c>
      <c r="P37" s="2"/>
      <c r="Q37" s="2"/>
      <c r="R37" s="2"/>
      <c r="S37" s="2"/>
      <c r="T37" s="5">
        <f>SUM(T38:T40)</f>
        <v>0</v>
      </c>
      <c r="U37" s="5">
        <f>O37*T37</f>
        <v>0</v>
      </c>
      <c r="V37" s="2"/>
    </row>
    <row r="38">
      <c r="A38" s="2"/>
      <c r="B38" s="2"/>
      <c r="C38" s="2"/>
      <c r="D38" s="2"/>
      <c r="E38" s="8" t="s">
        <v>6</v>
      </c>
      <c r="F38" s="5">
        <f>+IF(ISERROR(40/Servicios!E15),"NA",40/Servicios!E15)</f>
        <v>40</v>
      </c>
      <c r="G38" s="5">
        <f>C37*F38/1000</f>
        <v>0.04</v>
      </c>
      <c r="H38" s="5">
        <f>+IF(ISERROR((Servicios!K15/Servicios!J15)*F38),"NA",(Servicios!K15/Servicios!J15)*F38)</f>
        <v>0</v>
      </c>
      <c r="I38" s="5">
        <f>C37*H38</f>
        <v>0</v>
      </c>
      <c r="J38" s="8"/>
      <c r="M38" s="2"/>
      <c r="N38" s="2"/>
      <c r="O38" s="2"/>
      <c r="P38" s="2"/>
      <c r="Q38" s="8" t="s">
        <v>6</v>
      </c>
      <c r="R38" s="5">
        <f>+IF(ISERROR(0/Servicios!E15),"NA",0/Servicios!E15)</f>
        <v>0</v>
      </c>
      <c r="S38" s="5">
        <f>O37*R38/1000</f>
        <v>0</v>
      </c>
      <c r="T38" s="5">
        <f>+IF(ISERROR((Servicios!K15/Servicios!J15)*R38),"NA",(Servicios!K15/Servicios!J15)*R38)</f>
        <v>0</v>
      </c>
      <c r="U38" s="5">
        <f>O37*T38</f>
        <v>0</v>
      </c>
      <c r="V38" s="8"/>
    </row>
    <row r="39">
      <c r="A39" s="2"/>
      <c r="B39" s="2"/>
      <c r="C39" s="2"/>
      <c r="D39" s="2"/>
      <c r="E39" s="8" t="s">
        <v>70</v>
      </c>
      <c r="F39" s="5">
        <f>+IF(ISERROR(8/Servicios!E80),"NA",8/Servicios!E80)</f>
        <v>9.4117647058823533</v>
      </c>
      <c r="G39" s="5">
        <f>C37*F39/1000</f>
        <v>0.0094117647058823539</v>
      </c>
      <c r="H39" s="5">
        <f>+IF(ISERROR((Servicios!K80/Servicios!J80)*F39),"NA",(Servicios!K80/Servicios!J80)*F39)</f>
        <v>0</v>
      </c>
      <c r="I39" s="5">
        <f>C37*H39</f>
        <v>0</v>
      </c>
      <c r="J39" s="8"/>
      <c r="M39" s="2"/>
      <c r="N39" s="2"/>
      <c r="O39" s="2"/>
      <c r="P39" s="2"/>
      <c r="Q39" s="8" t="s">
        <v>70</v>
      </c>
      <c r="R39" s="5">
        <f>+IF(ISERROR(0/Servicios!E80),"NA",0/Servicios!E80)</f>
        <v>0</v>
      </c>
      <c r="S39" s="5">
        <f>O37*R39/1000</f>
        <v>0</v>
      </c>
      <c r="T39" s="5">
        <f>+IF(ISERROR((Servicios!K80/Servicios!J80)*R39),"NA",(Servicios!K80/Servicios!J80)*R39)</f>
        <v>0</v>
      </c>
      <c r="U39" s="5">
        <f>O37*T39</f>
        <v>0</v>
      </c>
      <c r="V39" s="8"/>
    </row>
    <row r="40">
      <c r="A40" s="2"/>
      <c r="B40" s="2"/>
      <c r="C40" s="2"/>
      <c r="D40" s="2"/>
      <c r="E40" s="8" t="s">
        <v>2</v>
      </c>
      <c r="F40" s="5">
        <f>+IF(ISERROR(10/Servicios!E11),"NA",10/Servicios!E11)</f>
        <v>10</v>
      </c>
      <c r="G40" s="5">
        <f>C37*F40/1000</f>
        <v>0.01</v>
      </c>
      <c r="H40" s="5">
        <f>+IF(ISERROR((Servicios!K11/Servicios!J11)*F40),"NA",(Servicios!K11/Servicios!J11)*F40)</f>
        <v>0</v>
      </c>
      <c r="I40" s="5">
        <f>C37*H40</f>
        <v>0</v>
      </c>
      <c r="J40" s="8"/>
      <c r="M40" s="2"/>
      <c r="N40" s="2"/>
      <c r="O40" s="2"/>
      <c r="P40" s="2"/>
      <c r="Q40" s="8" t="s">
        <v>2</v>
      </c>
      <c r="R40" s="5">
        <f>+IF(ISERROR(0/Servicios!E11),"NA",0/Servicios!E11)</f>
        <v>0</v>
      </c>
      <c r="S40" s="5">
        <f>O37*R40/1000</f>
        <v>0</v>
      </c>
      <c r="T40" s="5">
        <f>+IF(ISERROR((Servicios!K11/Servicios!J11)*R40),"NA",(Servicios!K11/Servicios!J11)*R40)</f>
        <v>0</v>
      </c>
      <c r="U40" s="5">
        <f>O37*T40</f>
        <v>0</v>
      </c>
      <c r="V40" s="8"/>
    </row>
    <row r="41">
      <c r="A41" s="8"/>
      <c r="B41" s="8" t="s">
        <v>234</v>
      </c>
      <c r="C41" s="5">
        <f>Servicios!F6</f>
        <v>1</v>
      </c>
      <c r="D41" s="2"/>
      <c r="E41" s="2"/>
      <c r="F41" s="2"/>
      <c r="G41" s="2"/>
      <c r="H41" s="5">
        <f>SUM(H42:H43)</f>
        <v>0</v>
      </c>
      <c r="I41" s="5">
        <f>C41*H41</f>
        <v>0</v>
      </c>
      <c r="J41" s="2"/>
      <c r="M41" s="8"/>
      <c r="N41" s="8" t="s">
        <v>234</v>
      </c>
      <c r="O41" s="5">
        <f>Servicios!F7</f>
        <v>1</v>
      </c>
      <c r="P41" s="2"/>
      <c r="Q41" s="2"/>
      <c r="R41" s="2"/>
      <c r="S41" s="2"/>
      <c r="T41" s="5">
        <f>SUM(T42:T43)</f>
        <v>0</v>
      </c>
      <c r="U41" s="5">
        <f>O41*T41</f>
        <v>0</v>
      </c>
      <c r="V41" s="2"/>
    </row>
    <row r="42">
      <c r="A42" s="2"/>
      <c r="B42" s="2"/>
      <c r="C42" s="2"/>
      <c r="D42" s="2"/>
      <c r="E42" s="8" t="s">
        <v>35</v>
      </c>
      <c r="F42" s="5">
        <f>+IF(ISERROR(100/Servicios!E45),"NA",100/Servicios!E45)</f>
        <v>153.84615384615384</v>
      </c>
      <c r="G42" s="5">
        <f>C41*F42/1000</f>
        <v>0.15384615384615383</v>
      </c>
      <c r="H42" s="5">
        <f>+IF(ISERROR((Servicios!K45/Servicios!J45)*F42),"NA",(Servicios!K45/Servicios!J45)*F42)</f>
        <v>0</v>
      </c>
      <c r="I42" s="5">
        <f>C41*H42</f>
        <v>0</v>
      </c>
      <c r="J42" s="8"/>
      <c r="M42" s="2"/>
      <c r="N42" s="2"/>
      <c r="O42" s="2"/>
      <c r="P42" s="2"/>
      <c r="Q42" s="8" t="s">
        <v>35</v>
      </c>
      <c r="R42" s="5">
        <f>+IF(ISERROR(0/Servicios!E45),"NA",0/Servicios!E45)</f>
        <v>0</v>
      </c>
      <c r="S42" s="5">
        <f>O41*R42/1000</f>
        <v>0</v>
      </c>
      <c r="T42" s="5">
        <f>+IF(ISERROR((Servicios!K45/Servicios!J45)*R42),"NA",(Servicios!K45/Servicios!J45)*R42)</f>
        <v>0</v>
      </c>
      <c r="U42" s="5">
        <f>O41*T42</f>
        <v>0</v>
      </c>
      <c r="V42" s="8"/>
    </row>
    <row r="43">
      <c r="A43" s="2"/>
      <c r="B43" s="2"/>
      <c r="C43" s="2"/>
      <c r="D43" s="2"/>
      <c r="E43" s="8" t="s">
        <v>2</v>
      </c>
      <c r="F43" s="5">
        <f>+IF(ISERROR(10/Servicios!E11),"NA",10/Servicios!E11)</f>
        <v>10</v>
      </c>
      <c r="G43" s="5">
        <f>C41*F43/1000</f>
        <v>0.01</v>
      </c>
      <c r="H43" s="5">
        <f>+IF(ISERROR((Servicios!K11/Servicios!J11)*F43),"NA",(Servicios!K11/Servicios!J11)*F43)</f>
        <v>0</v>
      </c>
      <c r="I43" s="5">
        <f>C41*H43</f>
        <v>0</v>
      </c>
      <c r="J43" s="8"/>
      <c r="M43" s="2"/>
      <c r="N43" s="2"/>
      <c r="O43" s="2"/>
      <c r="P43" s="2"/>
      <c r="Q43" s="8" t="s">
        <v>2</v>
      </c>
      <c r="R43" s="5">
        <f>+IF(ISERROR(0/Servicios!E11),"NA",0/Servicios!E11)</f>
        <v>0</v>
      </c>
      <c r="S43" s="5">
        <f>O41*R43/1000</f>
        <v>0</v>
      </c>
      <c r="T43" s="5">
        <f>+IF(ISERROR((Servicios!K11/Servicios!J11)*R43),"NA",(Servicios!K11/Servicios!J11)*R43)</f>
        <v>0</v>
      </c>
      <c r="U43" s="5">
        <f>O41*T43</f>
        <v>0</v>
      </c>
      <c r="V43" s="8"/>
    </row>
    <row r="44">
      <c r="A44" s="8"/>
      <c r="B44" s="8" t="s">
        <v>199</v>
      </c>
      <c r="C44" s="5">
        <f>Servicios!F6</f>
        <v>1</v>
      </c>
      <c r="D44" s="2"/>
      <c r="E44" s="2"/>
      <c r="F44" s="2"/>
      <c r="G44" s="2"/>
      <c r="H44" s="5">
        <f>SUM(H45:H46)</f>
        <v>0</v>
      </c>
      <c r="I44" s="5">
        <f>C44*H44</f>
        <v>0</v>
      </c>
      <c r="J44" s="2"/>
      <c r="M44" s="8"/>
      <c r="N44" s="8" t="s">
        <v>199</v>
      </c>
      <c r="O44" s="5">
        <f>Servicios!F7</f>
        <v>1</v>
      </c>
      <c r="P44" s="2"/>
      <c r="Q44" s="2"/>
      <c r="R44" s="2"/>
      <c r="S44" s="2"/>
      <c r="T44" s="5">
        <f>SUM(T45:T46)</f>
        <v>0</v>
      </c>
      <c r="U44" s="5">
        <f>O44*T44</f>
        <v>0</v>
      </c>
      <c r="V44" s="2"/>
    </row>
    <row r="45">
      <c r="A45" s="2"/>
      <c r="B45" s="2"/>
      <c r="C45" s="2"/>
      <c r="D45" s="2"/>
      <c r="E45" s="8" t="s">
        <v>45</v>
      </c>
      <c r="F45" s="5">
        <f>+IF(ISERROR(70/Servicios!E55),"NA",70/Servicios!E55)</f>
        <v>70</v>
      </c>
      <c r="G45" s="5">
        <f>C44*F45/1000</f>
        <v>0.07</v>
      </c>
      <c r="H45" s="5">
        <f>+IF(ISERROR((Servicios!K55/Servicios!J55)*F45),"NA",(Servicios!K55/Servicios!J55)*F45)</f>
        <v>0</v>
      </c>
      <c r="I45" s="5">
        <f>C44*H45</f>
        <v>0</v>
      </c>
      <c r="J45" s="8"/>
      <c r="M45" s="2"/>
      <c r="N45" s="2"/>
      <c r="O45" s="2"/>
      <c r="P45" s="2"/>
      <c r="Q45" s="8" t="s">
        <v>45</v>
      </c>
      <c r="R45" s="5">
        <f>+IF(ISERROR(0/Servicios!E55),"NA",0/Servicios!E55)</f>
        <v>0</v>
      </c>
      <c r="S45" s="5">
        <f>O44*R45/1000</f>
        <v>0</v>
      </c>
      <c r="T45" s="5">
        <f>+IF(ISERROR((Servicios!K55/Servicios!J55)*R45),"NA",(Servicios!K55/Servicios!J55)*R45)</f>
        <v>0</v>
      </c>
      <c r="U45" s="5">
        <f>O44*T45</f>
        <v>0</v>
      </c>
      <c r="V45" s="8"/>
    </row>
    <row r="46">
      <c r="A46" s="2"/>
      <c r="B46" s="2"/>
      <c r="C46" s="2"/>
      <c r="D46" s="2"/>
      <c r="E46" s="8" t="s">
        <v>11</v>
      </c>
      <c r="F46" s="5">
        <f>+IF(ISERROR(10/Servicios!E21),"NA",10/Servicios!E21)</f>
        <v>10</v>
      </c>
      <c r="G46" s="5">
        <f>C44*F46/1000</f>
        <v>0.01</v>
      </c>
      <c r="H46" s="5">
        <f>+IF(ISERROR((Servicios!K21/Servicios!J21)*F46),"NA",(Servicios!K21/Servicios!J21)*F46)</f>
        <v>0</v>
      </c>
      <c r="I46" s="5">
        <f>C44*H46</f>
        <v>0</v>
      </c>
      <c r="J46" s="8"/>
      <c r="M46" s="2"/>
      <c r="N46" s="2"/>
      <c r="O46" s="2"/>
      <c r="P46" s="2"/>
      <c r="Q46" s="8" t="s">
        <v>11</v>
      </c>
      <c r="R46" s="5">
        <f>+IF(ISERROR(0/Servicios!E21),"NA",0/Servicios!E21)</f>
        <v>0</v>
      </c>
      <c r="S46" s="5">
        <f>O44*R46/1000</f>
        <v>0</v>
      </c>
      <c r="T46" s="5">
        <f>+IF(ISERROR((Servicios!K21/Servicios!J21)*R46),"NA",(Servicios!K21/Servicios!J21)*R46)</f>
        <v>0</v>
      </c>
      <c r="U46" s="5">
        <f>O44*T46</f>
        <v>0</v>
      </c>
      <c r="V46" s="8"/>
    </row>
    <row r="47">
      <c r="A47" s="8"/>
      <c r="B47" s="8" t="s">
        <v>200</v>
      </c>
      <c r="C47" s="5">
        <f>Servicios!F6</f>
        <v>1</v>
      </c>
      <c r="D47" s="2"/>
      <c r="E47" s="2"/>
      <c r="F47" s="2"/>
      <c r="G47" s="2"/>
      <c r="H47" s="5">
        <f>SUM(H48:H50)</f>
        <v>0</v>
      </c>
      <c r="I47" s="5">
        <f>C47*H47</f>
        <v>0</v>
      </c>
      <c r="J47" s="2"/>
      <c r="M47" s="8"/>
      <c r="N47" s="8" t="s">
        <v>200</v>
      </c>
      <c r="O47" s="5">
        <f>Servicios!F7</f>
        <v>1</v>
      </c>
      <c r="P47" s="2"/>
      <c r="Q47" s="2"/>
      <c r="R47" s="2"/>
      <c r="S47" s="2"/>
      <c r="T47" s="5">
        <f>SUM(T48:T50)</f>
        <v>0</v>
      </c>
      <c r="U47" s="5">
        <f>O47*T47</f>
        <v>0</v>
      </c>
      <c r="V47" s="2"/>
    </row>
    <row r="48">
      <c r="A48" s="2"/>
      <c r="B48" s="2"/>
      <c r="C48" s="2"/>
      <c r="D48" s="2"/>
      <c r="E48" s="8" t="s">
        <v>6</v>
      </c>
      <c r="F48" s="5">
        <f>+IF(ISERROR(20/Servicios!E15),"NA",20/Servicios!E15)</f>
        <v>20</v>
      </c>
      <c r="G48" s="5">
        <f>C47*F48/1000</f>
        <v>0.02</v>
      </c>
      <c r="H48" s="5">
        <f>+IF(ISERROR((Servicios!K15/Servicios!J15)*F48),"NA",(Servicios!K15/Servicios!J15)*F48)</f>
        <v>0</v>
      </c>
      <c r="I48" s="5">
        <f>C47*H48</f>
        <v>0</v>
      </c>
      <c r="J48" s="8"/>
      <c r="M48" s="2"/>
      <c r="N48" s="2"/>
      <c r="O48" s="2"/>
      <c r="P48" s="2"/>
      <c r="Q48" s="8" t="s">
        <v>6</v>
      </c>
      <c r="R48" s="5">
        <f>+IF(ISERROR(0/Servicios!E15),"NA",0/Servicios!E15)</f>
        <v>0</v>
      </c>
      <c r="S48" s="5">
        <f>O47*R48/1000</f>
        <v>0</v>
      </c>
      <c r="T48" s="5">
        <f>+IF(ISERROR((Servicios!K15/Servicios!J15)*R48),"NA",(Servicios!K15/Servicios!J15)*R48)</f>
        <v>0</v>
      </c>
      <c r="U48" s="5">
        <f>O47*T48</f>
        <v>0</v>
      </c>
      <c r="V48" s="8"/>
    </row>
    <row r="49">
      <c r="A49" s="2"/>
      <c r="B49" s="2"/>
      <c r="C49" s="2"/>
      <c r="D49" s="2"/>
      <c r="E49" s="8" t="s">
        <v>39</v>
      </c>
      <c r="F49" s="5">
        <f>+IF(ISERROR(15/Servicios!E49),"NA",15/Servicios!E49)</f>
        <v>15</v>
      </c>
      <c r="G49" s="5">
        <f>C47*F49/1000</f>
        <v>0.015</v>
      </c>
      <c r="H49" s="5">
        <f>+IF(ISERROR((Servicios!K49/Servicios!J49)*F49),"NA",(Servicios!K49/Servicios!J49)*F49)</f>
        <v>0</v>
      </c>
      <c r="I49" s="5">
        <f>C47*H49</f>
        <v>0</v>
      </c>
      <c r="J49" s="8"/>
      <c r="M49" s="2"/>
      <c r="N49" s="2"/>
      <c r="O49" s="2"/>
      <c r="P49" s="2"/>
      <c r="Q49" s="8" t="s">
        <v>39</v>
      </c>
      <c r="R49" s="5">
        <f>+IF(ISERROR(0/Servicios!E49),"NA",0/Servicios!E49)</f>
        <v>0</v>
      </c>
      <c r="S49" s="5">
        <f>O47*R49/1000</f>
        <v>0</v>
      </c>
      <c r="T49" s="5">
        <f>+IF(ISERROR((Servicios!K49/Servicios!J49)*R49),"NA",(Servicios!K49/Servicios!J49)*R49)</f>
        <v>0</v>
      </c>
      <c r="U49" s="5">
        <f>O47*T49</f>
        <v>0</v>
      </c>
      <c r="V49" s="8"/>
    </row>
    <row r="50">
      <c r="A50" s="2"/>
      <c r="B50" s="2"/>
      <c r="C50" s="2"/>
      <c r="D50" s="2"/>
      <c r="E50" s="8" t="s">
        <v>11</v>
      </c>
      <c r="F50" s="5">
        <f>+IF(ISERROR(10/Servicios!E21),"NA",10/Servicios!E21)</f>
        <v>10</v>
      </c>
      <c r="G50" s="5">
        <f>C47*F50/1000</f>
        <v>0.01</v>
      </c>
      <c r="H50" s="5">
        <f>+IF(ISERROR((Servicios!K21/Servicios!J21)*F50),"NA",(Servicios!K21/Servicios!J21)*F50)</f>
        <v>0</v>
      </c>
      <c r="I50" s="5">
        <f>C47*H50</f>
        <v>0</v>
      </c>
      <c r="J50" s="8"/>
      <c r="M50" s="2"/>
      <c r="N50" s="2"/>
      <c r="O50" s="2"/>
      <c r="P50" s="2"/>
      <c r="Q50" s="8" t="s">
        <v>11</v>
      </c>
      <c r="R50" s="5">
        <f>+IF(ISERROR(0/Servicios!E21),"NA",0/Servicios!E21)</f>
        <v>0</v>
      </c>
      <c r="S50" s="5">
        <f>O47*R50/1000</f>
        <v>0</v>
      </c>
      <c r="T50" s="5">
        <f>+IF(ISERROR((Servicios!K21/Servicios!J21)*R50),"NA",(Servicios!K21/Servicios!J21)*R50)</f>
        <v>0</v>
      </c>
      <c r="U50" s="5">
        <f>O47*T50</f>
        <v>0</v>
      </c>
      <c r="V50" s="8"/>
    </row>
    <row r="51">
      <c r="A51" s="8" t="s">
        <v>201</v>
      </c>
      <c r="B51" s="8" t="s">
        <v>235</v>
      </c>
      <c r="C51" s="5">
        <f>Servicios!F6</f>
        <v>1</v>
      </c>
      <c r="D51" s="2"/>
      <c r="E51" s="2"/>
      <c r="F51" s="2"/>
      <c r="G51" s="2"/>
      <c r="H51" s="5">
        <f>SUM(H52:H54)</f>
        <v>0</v>
      </c>
      <c r="I51" s="5">
        <f>C51*H51</f>
        <v>0</v>
      </c>
      <c r="J51" s="2"/>
      <c r="M51" s="8" t="s">
        <v>201</v>
      </c>
      <c r="N51" s="8" t="s">
        <v>235</v>
      </c>
      <c r="O51" s="5">
        <f>Servicios!F7</f>
        <v>1</v>
      </c>
      <c r="P51" s="2"/>
      <c r="Q51" s="2"/>
      <c r="R51" s="2"/>
      <c r="S51" s="2"/>
      <c r="T51" s="5">
        <f>SUM(T52:T54)</f>
        <v>0</v>
      </c>
      <c r="U51" s="5">
        <f>O51*T51</f>
        <v>0</v>
      </c>
      <c r="V51" s="2"/>
    </row>
    <row r="52">
      <c r="A52" s="2"/>
      <c r="B52" s="2"/>
      <c r="C52" s="2"/>
      <c r="D52" s="2"/>
      <c r="E52" s="8" t="s">
        <v>39</v>
      </c>
      <c r="F52" s="5">
        <f>+IF(ISERROR(120/Servicios!E49),"NA",120/Servicios!E49)</f>
        <v>120</v>
      </c>
      <c r="G52" s="5">
        <f>C51*F52/1000</f>
        <v>0.12</v>
      </c>
      <c r="H52" s="5">
        <f>+IF(ISERROR((Servicios!K49/Servicios!J49)*F52),"NA",(Servicios!K49/Servicios!J49)*F52)</f>
        <v>0</v>
      </c>
      <c r="I52" s="5">
        <f>C51*H52</f>
        <v>0</v>
      </c>
      <c r="J52" s="8"/>
      <c r="M52" s="2"/>
      <c r="N52" s="2"/>
      <c r="O52" s="2"/>
      <c r="P52" s="2"/>
      <c r="Q52" s="8" t="s">
        <v>39</v>
      </c>
      <c r="R52" s="5">
        <f>+IF(ISERROR(0/Servicios!E49),"NA",0/Servicios!E49)</f>
        <v>0</v>
      </c>
      <c r="S52" s="5">
        <f>O51*R52/1000</f>
        <v>0</v>
      </c>
      <c r="T52" s="5">
        <f>+IF(ISERROR((Servicios!K49/Servicios!J49)*R52),"NA",(Servicios!K49/Servicios!J49)*R52)</f>
        <v>0</v>
      </c>
      <c r="U52" s="5">
        <f>O51*T52</f>
        <v>0</v>
      </c>
      <c r="V52" s="8"/>
    </row>
    <row r="53">
      <c r="A53" s="2"/>
      <c r="B53" s="2"/>
      <c r="C53" s="2"/>
      <c r="D53" s="2"/>
      <c r="E53" s="8" t="s">
        <v>51</v>
      </c>
      <c r="F53" s="5">
        <f>+IF(ISERROR(12/Servicios!E61),"NA",12/Servicios!E61)</f>
        <v>12</v>
      </c>
      <c r="G53" s="5">
        <f>C51*F53/1000</f>
        <v>0.012</v>
      </c>
      <c r="H53" s="5">
        <f>+IF(ISERROR((Servicios!K61/Servicios!J61)*F53),"NA",(Servicios!K61/Servicios!J61)*F53)</f>
        <v>0</v>
      </c>
      <c r="I53" s="5">
        <f>C51*H53</f>
        <v>0</v>
      </c>
      <c r="J53" s="8"/>
      <c r="M53" s="2"/>
      <c r="N53" s="2"/>
      <c r="O53" s="2"/>
      <c r="P53" s="2"/>
      <c r="Q53" s="8" t="s">
        <v>51</v>
      </c>
      <c r="R53" s="5">
        <f>+IF(ISERROR(0/Servicios!E61),"NA",0/Servicios!E61)</f>
        <v>0</v>
      </c>
      <c r="S53" s="5">
        <f>O51*R53/1000</f>
        <v>0</v>
      </c>
      <c r="T53" s="5">
        <f>+IF(ISERROR((Servicios!K61/Servicios!J61)*R53),"NA",(Servicios!K61/Servicios!J61)*R53)</f>
        <v>0</v>
      </c>
      <c r="U53" s="5">
        <f>O51*T53</f>
        <v>0</v>
      </c>
      <c r="V53" s="8"/>
    </row>
    <row r="54">
      <c r="A54" s="2"/>
      <c r="B54" s="2"/>
      <c r="C54" s="2"/>
      <c r="D54" s="2"/>
      <c r="E54" s="8" t="s">
        <v>11</v>
      </c>
      <c r="F54" s="5">
        <f>+IF(ISERROR(10/Servicios!E21),"NA",10/Servicios!E21)</f>
        <v>10</v>
      </c>
      <c r="G54" s="5">
        <f>C51*F54/1000</f>
        <v>0.01</v>
      </c>
      <c r="H54" s="5">
        <f>+IF(ISERROR((Servicios!K21/Servicios!J21)*F54),"NA",(Servicios!K21/Servicios!J21)*F54)</f>
        <v>0</v>
      </c>
      <c r="I54" s="5">
        <f>C51*H54</f>
        <v>0</v>
      </c>
      <c r="J54" s="8"/>
      <c r="M54" s="2"/>
      <c r="N54" s="2"/>
      <c r="O54" s="2"/>
      <c r="P54" s="2"/>
      <c r="Q54" s="8" t="s">
        <v>11</v>
      </c>
      <c r="R54" s="5">
        <f>+IF(ISERROR(0/Servicios!E21),"NA",0/Servicios!E21)</f>
        <v>0</v>
      </c>
      <c r="S54" s="5">
        <f>O51*R54/1000</f>
        <v>0</v>
      </c>
      <c r="T54" s="5">
        <f>+IF(ISERROR((Servicios!K21/Servicios!J21)*R54),"NA",(Servicios!K21/Servicios!J21)*R54)</f>
        <v>0</v>
      </c>
      <c r="U54" s="5">
        <f>O51*T54</f>
        <v>0</v>
      </c>
      <c r="V54" s="8"/>
    </row>
    <row r="55">
      <c r="A55" s="8"/>
      <c r="B55" s="8" t="s">
        <v>228</v>
      </c>
      <c r="C55" s="5">
        <f>Servicios!F6</f>
        <v>1</v>
      </c>
      <c r="D55" s="2"/>
      <c r="E55" s="2"/>
      <c r="F55" s="2"/>
      <c r="G55" s="2"/>
      <c r="H55" s="5">
        <f>SUM(H56:H56)</f>
        <v>0</v>
      </c>
      <c r="I55" s="5">
        <f>C55*H55</f>
        <v>0</v>
      </c>
      <c r="J55" s="2"/>
      <c r="M55" s="8"/>
      <c r="N55" s="8" t="s">
        <v>228</v>
      </c>
      <c r="O55" s="5">
        <f>Servicios!F7</f>
        <v>1</v>
      </c>
      <c r="P55" s="2"/>
      <c r="Q55" s="2"/>
      <c r="R55" s="2"/>
      <c r="S55" s="2"/>
      <c r="T55" s="5">
        <f>SUM(T56:T56)</f>
        <v>0</v>
      </c>
      <c r="U55" s="5">
        <f>O55*T55</f>
        <v>0</v>
      </c>
      <c r="V55" s="2"/>
    </row>
    <row r="56">
      <c r="A56" s="2"/>
      <c r="B56" s="2"/>
      <c r="C56" s="2"/>
      <c r="D56" s="2"/>
      <c r="E56" s="8" t="s">
        <v>28</v>
      </c>
      <c r="F56" s="5">
        <f>+IF(ISERROR(60/Servicios!E38),"NA",60/Servicios!E38)</f>
        <v>60</v>
      </c>
      <c r="G56" s="5">
        <f>C55*F56/1000</f>
        <v>0.06</v>
      </c>
      <c r="H56" s="5">
        <f>+IF(ISERROR((Servicios!K38/Servicios!J38)*F56),"NA",(Servicios!K38/Servicios!J38)*F56)</f>
        <v>0</v>
      </c>
      <c r="I56" s="5">
        <f>C55*H56</f>
        <v>0</v>
      </c>
      <c r="J56" s="8"/>
      <c r="M56" s="2"/>
      <c r="N56" s="2"/>
      <c r="O56" s="2"/>
      <c r="P56" s="2"/>
      <c r="Q56" s="8" t="s">
        <v>28</v>
      </c>
      <c r="R56" s="5">
        <f>+IF(ISERROR(0/Servicios!E38),"NA",0/Servicios!E38)</f>
        <v>0</v>
      </c>
      <c r="S56" s="5">
        <f>O55*R56/1000</f>
        <v>0</v>
      </c>
      <c r="T56" s="5">
        <f>+IF(ISERROR((Servicios!K38/Servicios!J38)*R56),"NA",(Servicios!K38/Servicios!J38)*R56)</f>
        <v>0</v>
      </c>
      <c r="U56" s="5">
        <f>O55*T56</f>
        <v>0</v>
      </c>
      <c r="V56" s="8"/>
    </row>
    <row r="57">
      <c r="A57" s="8" t="s">
        <v>204</v>
      </c>
      <c r="B57" s="8" t="s">
        <v>230</v>
      </c>
      <c r="C57" s="5">
        <f>Servicios!F6</f>
        <v>1</v>
      </c>
      <c r="D57" s="2"/>
      <c r="E57" s="2"/>
      <c r="F57" s="2"/>
      <c r="G57" s="2"/>
      <c r="H57" s="5">
        <f>SUM(H58:H60)</f>
        <v>0</v>
      </c>
      <c r="I57" s="5">
        <f>C57*H57</f>
        <v>0</v>
      </c>
      <c r="J57" s="2"/>
      <c r="M57" s="8" t="s">
        <v>204</v>
      </c>
      <c r="N57" s="8" t="s">
        <v>230</v>
      </c>
      <c r="O57" s="5">
        <f>Servicios!F7</f>
        <v>1</v>
      </c>
      <c r="P57" s="2"/>
      <c r="Q57" s="2"/>
      <c r="R57" s="2"/>
      <c r="S57" s="2"/>
      <c r="T57" s="5">
        <f>SUM(T58:T60)</f>
        <v>0</v>
      </c>
      <c r="U57" s="5">
        <f>O57*T57</f>
        <v>0</v>
      </c>
      <c r="V57" s="2"/>
    </row>
    <row r="58">
      <c r="A58" s="2"/>
      <c r="B58" s="2"/>
      <c r="C58" s="2"/>
      <c r="D58" s="2"/>
      <c r="E58" s="8" t="s">
        <v>9</v>
      </c>
      <c r="F58" s="5">
        <f>+IF(ISERROR(40/Servicios!E18),"NA",40/Servicios!E18)</f>
        <v>61.538461538461533</v>
      </c>
      <c r="G58" s="5">
        <f>C57*F58/1000</f>
        <v>0.061538461538461535</v>
      </c>
      <c r="H58" s="5">
        <f>+IF(ISERROR((Servicios!K18/Servicios!J18)*F58),"NA",(Servicios!K18/Servicios!J18)*F58)</f>
        <v>0</v>
      </c>
      <c r="I58" s="5">
        <f>C57*H58</f>
        <v>0</v>
      </c>
      <c r="J58" s="8"/>
      <c r="M58" s="2"/>
      <c r="N58" s="2"/>
      <c r="O58" s="2"/>
      <c r="P58" s="2"/>
      <c r="Q58" s="8" t="s">
        <v>9</v>
      </c>
      <c r="R58" s="5">
        <f>+IF(ISERROR(0/Servicios!E18),"NA",0/Servicios!E18)</f>
        <v>0</v>
      </c>
      <c r="S58" s="5">
        <f>O57*R58/1000</f>
        <v>0</v>
      </c>
      <c r="T58" s="5">
        <f>+IF(ISERROR((Servicios!K18/Servicios!J18)*R58),"NA",(Servicios!K18/Servicios!J18)*R58)</f>
        <v>0</v>
      </c>
      <c r="U58" s="5">
        <f>O57*T58</f>
        <v>0</v>
      </c>
      <c r="V58" s="8"/>
    </row>
    <row r="59">
      <c r="A59" s="2"/>
      <c r="B59" s="2"/>
      <c r="C59" s="2"/>
      <c r="D59" s="2"/>
      <c r="E59" s="8" t="s">
        <v>56</v>
      </c>
      <c r="F59" s="5">
        <f>+IF(ISERROR(30/Servicios!E66),"NA",30/Servicios!E66)</f>
        <v>37.5</v>
      </c>
      <c r="G59" s="5">
        <f>C57*F59/1000</f>
        <v>0.0375</v>
      </c>
      <c r="H59" s="5">
        <f>+IF(ISERROR((Servicios!K66/Servicios!J66)*F59),"NA",(Servicios!K66/Servicios!J66)*F59)</f>
        <v>0</v>
      </c>
      <c r="I59" s="5">
        <f>C57*H59</f>
        <v>0</v>
      </c>
      <c r="J59" s="8"/>
      <c r="M59" s="2"/>
      <c r="N59" s="2"/>
      <c r="O59" s="2"/>
      <c r="P59" s="2"/>
      <c r="Q59" s="8" t="s">
        <v>56</v>
      </c>
      <c r="R59" s="5">
        <f>+IF(ISERROR(0/Servicios!E66),"NA",0/Servicios!E66)</f>
        <v>0</v>
      </c>
      <c r="S59" s="5">
        <f>O57*R59/1000</f>
        <v>0</v>
      </c>
      <c r="T59" s="5">
        <f>+IF(ISERROR((Servicios!K66/Servicios!J66)*R59),"NA",(Servicios!K66/Servicios!J66)*R59)</f>
        <v>0</v>
      </c>
      <c r="U59" s="5">
        <f>O57*T59</f>
        <v>0</v>
      </c>
      <c r="V59" s="8"/>
    </row>
    <row r="60">
      <c r="A60" s="2"/>
      <c r="B60" s="2"/>
      <c r="C60" s="2"/>
      <c r="D60" s="2"/>
      <c r="E60" s="8" t="s">
        <v>39</v>
      </c>
      <c r="F60" s="5">
        <f>+IF(ISERROR(80/Servicios!E49),"NA",80/Servicios!E49)</f>
        <v>80</v>
      </c>
      <c r="G60" s="5">
        <f>C57*F60/1000</f>
        <v>0.08</v>
      </c>
      <c r="H60" s="5">
        <f>+IF(ISERROR((Servicios!K49/Servicios!J49)*F60),"NA",(Servicios!K49/Servicios!J49)*F60)</f>
        <v>0</v>
      </c>
      <c r="I60" s="5">
        <f>C57*H60</f>
        <v>0</v>
      </c>
      <c r="J60" s="8"/>
      <c r="M60" s="2"/>
      <c r="N60" s="2"/>
      <c r="O60" s="2"/>
      <c r="P60" s="2"/>
      <c r="Q60" s="8" t="s">
        <v>39</v>
      </c>
      <c r="R60" s="5">
        <f>+IF(ISERROR(0/Servicios!E49),"NA",0/Servicios!E49)</f>
        <v>0</v>
      </c>
      <c r="S60" s="5">
        <f>O57*R60/1000</f>
        <v>0</v>
      </c>
      <c r="T60" s="5">
        <f>+IF(ISERROR((Servicios!K49/Servicios!J49)*R60),"NA",(Servicios!K49/Servicios!J49)*R60)</f>
        <v>0</v>
      </c>
      <c r="U60" s="5">
        <f>O57*T60</f>
        <v>0</v>
      </c>
      <c r="V60" s="8"/>
    </row>
    <row r="61">
      <c r="A61" s="8"/>
      <c r="B61" s="8" t="s">
        <v>194</v>
      </c>
      <c r="C61" s="5">
        <f>Servicios!F6</f>
        <v>1</v>
      </c>
      <c r="D61" s="2"/>
      <c r="E61" s="2"/>
      <c r="F61" s="2"/>
      <c r="G61" s="2"/>
      <c r="H61" s="5">
        <f>SUM(H62:H63)</f>
        <v>0</v>
      </c>
      <c r="I61" s="5">
        <f>C61*H61</f>
        <v>0</v>
      </c>
      <c r="J61" s="2"/>
      <c r="M61" s="8"/>
      <c r="N61" s="8" t="s">
        <v>194</v>
      </c>
      <c r="O61" s="5">
        <f>Servicios!F7</f>
        <v>1</v>
      </c>
      <c r="P61" s="2"/>
      <c r="Q61" s="2"/>
      <c r="R61" s="2"/>
      <c r="S61" s="2"/>
      <c r="T61" s="5">
        <f>SUM(T62:T63)</f>
        <v>0</v>
      </c>
      <c r="U61" s="5">
        <f>O61*T61</f>
        <v>0</v>
      </c>
      <c r="V61" s="2"/>
    </row>
    <row r="62">
      <c r="A62" s="2"/>
      <c r="B62" s="2"/>
      <c r="C62" s="2"/>
      <c r="D62" s="2"/>
      <c r="E62" s="8" t="s">
        <v>2</v>
      </c>
      <c r="F62" s="5">
        <f>+IF(ISERROR(8/Servicios!E11),"NA",8/Servicios!E11)</f>
        <v>8</v>
      </c>
      <c r="G62" s="5">
        <f>C61*F62/1000</f>
        <v>0.008</v>
      </c>
      <c r="H62" s="5">
        <f>+IF(ISERROR((Servicios!K11/Servicios!J11)*F62),"NA",(Servicios!K11/Servicios!J11)*F62)</f>
        <v>0</v>
      </c>
      <c r="I62" s="5">
        <f>C61*H62</f>
        <v>0</v>
      </c>
      <c r="J62" s="8"/>
      <c r="M62" s="2"/>
      <c r="N62" s="2"/>
      <c r="O62" s="2"/>
      <c r="P62" s="2"/>
      <c r="Q62" s="8" t="s">
        <v>2</v>
      </c>
      <c r="R62" s="5">
        <f>+IF(ISERROR(0/Servicios!E11),"NA",0/Servicios!E11)</f>
        <v>0</v>
      </c>
      <c r="S62" s="5">
        <f>O61*R62/1000</f>
        <v>0</v>
      </c>
      <c r="T62" s="5">
        <f>+IF(ISERROR((Servicios!K11/Servicios!J11)*R62),"NA",(Servicios!K11/Servicios!J11)*R62)</f>
        <v>0</v>
      </c>
      <c r="U62" s="5">
        <f>O61*T62</f>
        <v>0</v>
      </c>
      <c r="V62" s="8"/>
    </row>
    <row r="63">
      <c r="A63" s="2"/>
      <c r="B63" s="2"/>
      <c r="C63" s="2"/>
      <c r="D63" s="2"/>
      <c r="E63" s="8" t="s">
        <v>19</v>
      </c>
      <c r="F63" s="5">
        <f>+IF(ISERROR(100/Servicios!E29),"NA",100/Servicios!E29)</f>
        <v>100</v>
      </c>
      <c r="G63" s="5">
        <f>C61*F63/1000</f>
        <v>0.1</v>
      </c>
      <c r="H63" s="5">
        <f>+IF(ISERROR((Servicios!K29/Servicios!J29)*F63),"NA",(Servicios!K29/Servicios!J29)*F63)</f>
        <v>0</v>
      </c>
      <c r="I63" s="5">
        <f>C61*H63</f>
        <v>0</v>
      </c>
      <c r="J63" s="8"/>
      <c r="M63" s="2"/>
      <c r="N63" s="2"/>
      <c r="O63" s="2"/>
      <c r="P63" s="2"/>
      <c r="Q63" s="8" t="s">
        <v>19</v>
      </c>
      <c r="R63" s="5">
        <f>+IF(ISERROR(0/Servicios!E29),"NA",0/Servicios!E29)</f>
        <v>0</v>
      </c>
      <c r="S63" s="5">
        <f>O61*R63/1000</f>
        <v>0</v>
      </c>
      <c r="T63" s="5">
        <f>+IF(ISERROR((Servicios!K29/Servicios!J29)*R63),"NA",(Servicios!K29/Servicios!J29)*R63)</f>
        <v>0</v>
      </c>
      <c r="U63" s="5">
        <f>O61*T63</f>
        <v>0</v>
      </c>
      <c r="V63" s="8"/>
    </row>
    <row r="64">
      <c r="A64" s="8"/>
      <c r="B64" s="8" t="s">
        <v>232</v>
      </c>
      <c r="C64" s="5">
        <f>Servicios!F6</f>
        <v>1</v>
      </c>
      <c r="D64" s="2"/>
      <c r="E64" s="2"/>
      <c r="F64" s="2"/>
      <c r="G64" s="2"/>
      <c r="H64" s="5">
        <f>SUM(H65:H68)</f>
        <v>0</v>
      </c>
      <c r="I64" s="5">
        <f>C64*H64</f>
        <v>0</v>
      </c>
      <c r="J64" s="2"/>
      <c r="M64" s="8"/>
      <c r="N64" s="8" t="s">
        <v>232</v>
      </c>
      <c r="O64" s="5">
        <f>Servicios!F7</f>
        <v>1</v>
      </c>
      <c r="P64" s="2"/>
      <c r="Q64" s="2"/>
      <c r="R64" s="2"/>
      <c r="S64" s="2"/>
      <c r="T64" s="5">
        <f>SUM(T65:T68)</f>
        <v>0</v>
      </c>
      <c r="U64" s="5">
        <f>O64*T64</f>
        <v>0</v>
      </c>
      <c r="V64" s="2"/>
    </row>
    <row r="65">
      <c r="A65" s="2"/>
      <c r="B65" s="2"/>
      <c r="C65" s="2"/>
      <c r="D65" s="2"/>
      <c r="E65" s="8" t="s">
        <v>29</v>
      </c>
      <c r="F65" s="5">
        <f>+IF(ISERROR(20/Servicios!E39),"NA",20/Servicios!E39)</f>
        <v>33.333333333333336</v>
      </c>
      <c r="G65" s="5">
        <f>C64*F65/1000</f>
        <v>0.033333333333333333</v>
      </c>
      <c r="H65" s="5">
        <f>+IF(ISERROR((Servicios!K39/Servicios!J39)*F65),"NA",(Servicios!K39/Servicios!J39)*F65)</f>
        <v>0</v>
      </c>
      <c r="I65" s="5">
        <f>C64*H65</f>
        <v>0</v>
      </c>
      <c r="J65" s="8"/>
      <c r="M65" s="2"/>
      <c r="N65" s="2"/>
      <c r="O65" s="2"/>
      <c r="P65" s="2"/>
      <c r="Q65" s="8" t="s">
        <v>29</v>
      </c>
      <c r="R65" s="5">
        <f>+IF(ISERROR(0/Servicios!E39),"NA",0/Servicios!E39)</f>
        <v>0</v>
      </c>
      <c r="S65" s="5">
        <f>O64*R65/1000</f>
        <v>0</v>
      </c>
      <c r="T65" s="5">
        <f>+IF(ISERROR((Servicios!K39/Servicios!J39)*R65),"NA",(Servicios!K39/Servicios!J39)*R65)</f>
        <v>0</v>
      </c>
      <c r="U65" s="5">
        <f>O64*T65</f>
        <v>0</v>
      </c>
      <c r="V65" s="8"/>
    </row>
    <row r="66">
      <c r="A66" s="2"/>
      <c r="B66" s="2"/>
      <c r="C66" s="2"/>
      <c r="D66" s="2"/>
      <c r="E66" s="8" t="s">
        <v>66</v>
      </c>
      <c r="F66" s="5">
        <f>+IF(ISERROR(25/Servicios!E76),"NA",25/Servicios!E76)</f>
        <v>31.25</v>
      </c>
      <c r="G66" s="5">
        <f>C64*F66/1000</f>
        <v>0.03125</v>
      </c>
      <c r="H66" s="5">
        <f>+IF(ISERROR((Servicios!K76/Servicios!J76)*F66),"NA",(Servicios!K76/Servicios!J76)*F66)</f>
        <v>0</v>
      </c>
      <c r="I66" s="5">
        <f>C64*H66</f>
        <v>0</v>
      </c>
      <c r="J66" s="8"/>
      <c r="M66" s="2"/>
      <c r="N66" s="2"/>
      <c r="O66" s="2"/>
      <c r="P66" s="2"/>
      <c r="Q66" s="8" t="s">
        <v>66</v>
      </c>
      <c r="R66" s="5">
        <f>+IF(ISERROR(0/Servicios!E76),"NA",0/Servicios!E76)</f>
        <v>0</v>
      </c>
      <c r="S66" s="5">
        <f>O64*R66/1000</f>
        <v>0</v>
      </c>
      <c r="T66" s="5">
        <f>+IF(ISERROR((Servicios!K76/Servicios!J76)*R66),"NA",(Servicios!K76/Servicios!J76)*R66)</f>
        <v>0</v>
      </c>
      <c r="U66" s="5">
        <f>O64*T66</f>
        <v>0</v>
      </c>
      <c r="V66" s="8"/>
    </row>
    <row r="67">
      <c r="A67" s="2"/>
      <c r="B67" s="2"/>
      <c r="C67" s="2"/>
      <c r="D67" s="2"/>
      <c r="E67" s="8" t="s">
        <v>21</v>
      </c>
      <c r="F67" s="5">
        <f>+IF(ISERROR(10/Servicios!E31),"NA",10/Servicios!E31)</f>
        <v>10.526315789473685</v>
      </c>
      <c r="G67" s="5">
        <f>C64*F67/1000</f>
        <v>0.010526315789473686</v>
      </c>
      <c r="H67" s="5">
        <f>+IF(ISERROR((Servicios!K31/Servicios!J31)*F67),"NA",(Servicios!K31/Servicios!J31)*F67)</f>
        <v>0</v>
      </c>
      <c r="I67" s="5">
        <f>C64*H67</f>
        <v>0</v>
      </c>
      <c r="J67" s="8"/>
      <c r="M67" s="2"/>
      <c r="N67" s="2"/>
      <c r="O67" s="2"/>
      <c r="P67" s="2"/>
      <c r="Q67" s="8" t="s">
        <v>21</v>
      </c>
      <c r="R67" s="5">
        <f>+IF(ISERROR(0/Servicios!E31),"NA",0/Servicios!E31)</f>
        <v>0</v>
      </c>
      <c r="S67" s="5">
        <f>O64*R67/1000</f>
        <v>0</v>
      </c>
      <c r="T67" s="5">
        <f>+IF(ISERROR((Servicios!K31/Servicios!J31)*R67),"NA",(Servicios!K31/Servicios!J31)*R67)</f>
        <v>0</v>
      </c>
      <c r="U67" s="5">
        <f>O64*T67</f>
        <v>0</v>
      </c>
      <c r="V67" s="8"/>
    </row>
    <row r="68">
      <c r="A68" s="2"/>
      <c r="B68" s="2"/>
      <c r="C68" s="2"/>
      <c r="D68" s="2"/>
      <c r="E68" s="8" t="s">
        <v>65</v>
      </c>
      <c r="F68" s="5">
        <f>+IF(ISERROR(15/Servicios!E75),"NA",15/Servicios!E75)</f>
        <v>16.666666666666668</v>
      </c>
      <c r="G68" s="5">
        <f>C64*F68/1000</f>
        <v>0.016666666666666666</v>
      </c>
      <c r="H68" s="5">
        <f>+IF(ISERROR((Servicios!K75/Servicios!J75)*F68),"NA",(Servicios!K75/Servicios!J75)*F68)</f>
        <v>0</v>
      </c>
      <c r="I68" s="5">
        <f>C64*H68</f>
        <v>0</v>
      </c>
      <c r="J68" s="8"/>
      <c r="M68" s="2"/>
      <c r="N68" s="2"/>
      <c r="O68" s="2"/>
      <c r="P68" s="2"/>
      <c r="Q68" s="8" t="s">
        <v>65</v>
      </c>
      <c r="R68" s="5">
        <f>+IF(ISERROR(0/Servicios!E75),"NA",0/Servicios!E75)</f>
        <v>0</v>
      </c>
      <c r="S68" s="5">
        <f>O64*R68/1000</f>
        <v>0</v>
      </c>
      <c r="T68" s="5">
        <f>+IF(ISERROR((Servicios!K75/Servicios!J75)*R68),"NA",(Servicios!K75/Servicios!J75)*R68)</f>
        <v>0</v>
      </c>
      <c r="U68" s="5">
        <f>O64*T68</f>
        <v>0</v>
      </c>
      <c r="V68" s="8"/>
    </row>
    <row r="69">
      <c r="A69" s="8"/>
      <c r="B69" s="8" t="s">
        <v>233</v>
      </c>
      <c r="C69" s="5">
        <f>Servicios!F6</f>
        <v>1</v>
      </c>
      <c r="D69" s="2"/>
      <c r="E69" s="2"/>
      <c r="F69" s="2"/>
      <c r="G69" s="2"/>
      <c r="H69" s="5">
        <f>SUM(H70:H71)</f>
        <v>0</v>
      </c>
      <c r="I69" s="5">
        <f>C69*H69</f>
        <v>0</v>
      </c>
      <c r="J69" s="2"/>
      <c r="M69" s="8"/>
      <c r="N69" s="8" t="s">
        <v>233</v>
      </c>
      <c r="O69" s="5">
        <f>Servicios!F7</f>
        <v>1</v>
      </c>
      <c r="P69" s="2"/>
      <c r="Q69" s="2"/>
      <c r="R69" s="2"/>
      <c r="S69" s="2"/>
      <c r="T69" s="5">
        <f>SUM(T70:T71)</f>
        <v>0</v>
      </c>
      <c r="U69" s="5">
        <f>O69*T69</f>
        <v>0</v>
      </c>
      <c r="V69" s="2"/>
    </row>
    <row r="70">
      <c r="A70" s="2"/>
      <c r="B70" s="2"/>
      <c r="C70" s="2"/>
      <c r="D70" s="2"/>
      <c r="E70" s="8" t="s">
        <v>2</v>
      </c>
      <c r="F70" s="5">
        <f>+IF(ISERROR(8/Servicios!E11),"NA",8/Servicios!E11)</f>
        <v>8</v>
      </c>
      <c r="G70" s="5">
        <f>C69*F70/1000</f>
        <v>0.008</v>
      </c>
      <c r="H70" s="5">
        <f>+IF(ISERROR((Servicios!K11/Servicios!J11)*F70),"NA",(Servicios!K11/Servicios!J11)*F70)</f>
        <v>0</v>
      </c>
      <c r="I70" s="5">
        <f>C69*H70</f>
        <v>0</v>
      </c>
      <c r="J70" s="8"/>
      <c r="M70" s="2"/>
      <c r="N70" s="2"/>
      <c r="O70" s="2"/>
      <c r="P70" s="2"/>
      <c r="Q70" s="8" t="s">
        <v>2</v>
      </c>
      <c r="R70" s="5">
        <f>+IF(ISERROR(0/Servicios!E11),"NA",0/Servicios!E11)</f>
        <v>0</v>
      </c>
      <c r="S70" s="5">
        <f>O69*R70/1000</f>
        <v>0</v>
      </c>
      <c r="T70" s="5">
        <f>+IF(ISERROR((Servicios!K11/Servicios!J11)*R70),"NA",(Servicios!K11/Servicios!J11)*R70)</f>
        <v>0</v>
      </c>
      <c r="U70" s="5">
        <f>O69*T70</f>
        <v>0</v>
      </c>
      <c r="V70" s="8"/>
    </row>
    <row r="71">
      <c r="A71" s="2"/>
      <c r="B71" s="2"/>
      <c r="C71" s="2"/>
      <c r="D71" s="2"/>
      <c r="E71" s="8" t="s">
        <v>6</v>
      </c>
      <c r="F71" s="5">
        <f>+IF(ISERROR(40/Servicios!E15),"NA",40/Servicios!E15)</f>
        <v>40</v>
      </c>
      <c r="G71" s="5">
        <f>C69*F71/1000</f>
        <v>0.04</v>
      </c>
      <c r="H71" s="5">
        <f>+IF(ISERROR((Servicios!K15/Servicios!J15)*F71),"NA",(Servicios!K15/Servicios!J15)*F71)</f>
        <v>0</v>
      </c>
      <c r="I71" s="5">
        <f>C69*H71</f>
        <v>0</v>
      </c>
      <c r="J71" s="8"/>
      <c r="M71" s="2"/>
      <c r="N71" s="2"/>
      <c r="O71" s="2"/>
      <c r="P71" s="2"/>
      <c r="Q71" s="8" t="s">
        <v>6</v>
      </c>
      <c r="R71" s="5">
        <f>+IF(ISERROR(0/Servicios!E15),"NA",0/Servicios!E15)</f>
        <v>0</v>
      </c>
      <c r="S71" s="5">
        <f>O69*R71/1000</f>
        <v>0</v>
      </c>
      <c r="T71" s="5">
        <f>+IF(ISERROR((Servicios!K15/Servicios!J15)*R71),"NA",(Servicios!K15/Servicios!J15)*R71)</f>
        <v>0</v>
      </c>
      <c r="U71" s="5">
        <f>O69*T71</f>
        <v>0</v>
      </c>
      <c r="V71" s="8"/>
    </row>
    <row r="72">
      <c r="A72" s="8"/>
      <c r="B72" s="8" t="s">
        <v>234</v>
      </c>
      <c r="C72" s="5">
        <f>Servicios!F6</f>
        <v>1</v>
      </c>
      <c r="D72" s="2"/>
      <c r="E72" s="2"/>
      <c r="F72" s="2"/>
      <c r="G72" s="2"/>
      <c r="H72" s="5">
        <f>SUM(H73:H74)</f>
        <v>0</v>
      </c>
      <c r="I72" s="5">
        <f>C72*H72</f>
        <v>0</v>
      </c>
      <c r="J72" s="2"/>
      <c r="M72" s="8"/>
      <c r="N72" s="8" t="s">
        <v>234</v>
      </c>
      <c r="O72" s="5">
        <f>Servicios!F7</f>
        <v>1</v>
      </c>
      <c r="P72" s="2"/>
      <c r="Q72" s="2"/>
      <c r="R72" s="2"/>
      <c r="S72" s="2"/>
      <c r="T72" s="5">
        <f>SUM(T73:T74)</f>
        <v>0</v>
      </c>
      <c r="U72" s="5">
        <f>O72*T72</f>
        <v>0</v>
      </c>
      <c r="V72" s="2"/>
    </row>
    <row r="73">
      <c r="A73" s="2"/>
      <c r="B73" s="2"/>
      <c r="C73" s="2"/>
      <c r="D73" s="2"/>
      <c r="E73" s="8" t="s">
        <v>69</v>
      </c>
      <c r="F73" s="5">
        <f>+IF(ISERROR(90/Servicios!E79),"NA",90/Servicios!E79)</f>
        <v>112.5</v>
      </c>
      <c r="G73" s="5">
        <f>C72*F73/1000</f>
        <v>0.1125</v>
      </c>
      <c r="H73" s="5">
        <f>+IF(ISERROR((Servicios!K79/Servicios!J79)*F73),"NA",(Servicios!K79/Servicios!J79)*F73)</f>
        <v>0</v>
      </c>
      <c r="I73" s="5">
        <f>C72*H73</f>
        <v>0</v>
      </c>
      <c r="J73" s="8"/>
      <c r="M73" s="2"/>
      <c r="N73" s="2"/>
      <c r="O73" s="2"/>
      <c r="P73" s="2"/>
      <c r="Q73" s="8" t="s">
        <v>69</v>
      </c>
      <c r="R73" s="5">
        <f>+IF(ISERROR(0/Servicios!E79),"NA",0/Servicios!E79)</f>
        <v>0</v>
      </c>
      <c r="S73" s="5">
        <f>O72*R73/1000</f>
        <v>0</v>
      </c>
      <c r="T73" s="5">
        <f>+IF(ISERROR((Servicios!K79/Servicios!J79)*R73),"NA",(Servicios!K79/Servicios!J79)*R73)</f>
        <v>0</v>
      </c>
      <c r="U73" s="5">
        <f>O72*T73</f>
        <v>0</v>
      </c>
      <c r="V73" s="8"/>
    </row>
    <row r="74">
      <c r="A74" s="2"/>
      <c r="B74" s="2"/>
      <c r="C74" s="2"/>
      <c r="D74" s="2"/>
      <c r="E74" s="8" t="s">
        <v>2</v>
      </c>
      <c r="F74" s="5">
        <f>+IF(ISERROR(10/Servicios!E11),"NA",10/Servicios!E11)</f>
        <v>10</v>
      </c>
      <c r="G74" s="5">
        <f>C72*F74/1000</f>
        <v>0.01</v>
      </c>
      <c r="H74" s="5">
        <f>+IF(ISERROR((Servicios!K11/Servicios!J11)*F74),"NA",(Servicios!K11/Servicios!J11)*F74)</f>
        <v>0</v>
      </c>
      <c r="I74" s="5">
        <f>C72*H74</f>
        <v>0</v>
      </c>
      <c r="J74" s="8"/>
      <c r="M74" s="2"/>
      <c r="N74" s="2"/>
      <c r="O74" s="2"/>
      <c r="P74" s="2"/>
      <c r="Q74" s="8" t="s">
        <v>2</v>
      </c>
      <c r="R74" s="5">
        <f>+IF(ISERROR(0/Servicios!E11),"NA",0/Servicios!E11)</f>
        <v>0</v>
      </c>
      <c r="S74" s="5">
        <f>O72*R74/1000</f>
        <v>0</v>
      </c>
      <c r="T74" s="5">
        <f>+IF(ISERROR((Servicios!K11/Servicios!J11)*R74),"NA",(Servicios!K11/Servicios!J11)*R74)</f>
        <v>0</v>
      </c>
      <c r="U74" s="5">
        <f>O72*T74</f>
        <v>0</v>
      </c>
      <c r="V74" s="8"/>
    </row>
    <row r="75">
      <c r="A75" s="8"/>
      <c r="B75" s="8" t="s">
        <v>199</v>
      </c>
      <c r="C75" s="5">
        <f>Servicios!F6</f>
        <v>1</v>
      </c>
      <c r="D75" s="2"/>
      <c r="E75" s="2"/>
      <c r="F75" s="2"/>
      <c r="G75" s="2"/>
      <c r="H75" s="5">
        <f>SUM(H76:H78)</f>
        <v>0</v>
      </c>
      <c r="I75" s="5">
        <f>C75*H75</f>
        <v>0</v>
      </c>
      <c r="J75" s="2"/>
      <c r="M75" s="8"/>
      <c r="N75" s="8" t="s">
        <v>199</v>
      </c>
      <c r="O75" s="5">
        <f>Servicios!F7</f>
        <v>1</v>
      </c>
      <c r="P75" s="2"/>
      <c r="Q75" s="2"/>
      <c r="R75" s="2"/>
      <c r="S75" s="2"/>
      <c r="T75" s="5">
        <f>SUM(T76:T78)</f>
        <v>0</v>
      </c>
      <c r="U75" s="5">
        <f>O75*T75</f>
        <v>0</v>
      </c>
      <c r="V75" s="2"/>
    </row>
    <row r="76">
      <c r="A76" s="2"/>
      <c r="B76" s="2"/>
      <c r="C76" s="2"/>
      <c r="D76" s="2"/>
      <c r="E76" s="8" t="s">
        <v>25</v>
      </c>
      <c r="F76" s="5">
        <f>+IF(ISERROR(60/Servicios!E35),"NA",60/Servicios!E35)</f>
        <v>120</v>
      </c>
      <c r="G76" s="5">
        <f>C75*F76/1000</f>
        <v>0.12</v>
      </c>
      <c r="H76" s="5">
        <f>+IF(ISERROR((Servicios!K35/Servicios!J35)*F76),"NA",(Servicios!K35/Servicios!J35)*F76)</f>
        <v>0</v>
      </c>
      <c r="I76" s="5">
        <f>C75*H76</f>
        <v>0</v>
      </c>
      <c r="J76" s="8"/>
      <c r="M76" s="2"/>
      <c r="N76" s="2"/>
      <c r="O76" s="2"/>
      <c r="P76" s="2"/>
      <c r="Q76" s="8" t="s">
        <v>25</v>
      </c>
      <c r="R76" s="5">
        <f>+IF(ISERROR(0/Servicios!E35),"NA",0/Servicios!E35)</f>
        <v>0</v>
      </c>
      <c r="S76" s="5">
        <f>O75*R76/1000</f>
        <v>0</v>
      </c>
      <c r="T76" s="5">
        <f>+IF(ISERROR((Servicios!K35/Servicios!J35)*R76),"NA",(Servicios!K35/Servicios!J35)*R76)</f>
        <v>0</v>
      </c>
      <c r="U76" s="5">
        <f>O75*T76</f>
        <v>0</v>
      </c>
      <c r="V76" s="8"/>
    </row>
    <row r="77">
      <c r="A77" s="2"/>
      <c r="B77" s="2"/>
      <c r="C77" s="2"/>
      <c r="D77" s="2"/>
      <c r="E77" s="8" t="s">
        <v>39</v>
      </c>
      <c r="F77" s="5">
        <f>+IF(ISERROR(100/Servicios!E49),"NA",100/Servicios!E49)</f>
        <v>100</v>
      </c>
      <c r="G77" s="5">
        <f>C75*F77/1000</f>
        <v>0.1</v>
      </c>
      <c r="H77" s="5">
        <f>+IF(ISERROR((Servicios!K49/Servicios!J49)*F77),"NA",(Servicios!K49/Servicios!J49)*F77)</f>
        <v>0</v>
      </c>
      <c r="I77" s="5">
        <f>C75*H77</f>
        <v>0</v>
      </c>
      <c r="J77" s="8"/>
      <c r="M77" s="2"/>
      <c r="N77" s="2"/>
      <c r="O77" s="2"/>
      <c r="P77" s="2"/>
      <c r="Q77" s="8" t="s">
        <v>39</v>
      </c>
      <c r="R77" s="5">
        <f>+IF(ISERROR(0/Servicios!E49),"NA",0/Servicios!E49)</f>
        <v>0</v>
      </c>
      <c r="S77" s="5">
        <f>O75*R77/1000</f>
        <v>0</v>
      </c>
      <c r="T77" s="5">
        <f>+IF(ISERROR((Servicios!K49/Servicios!J49)*R77),"NA",(Servicios!K49/Servicios!J49)*R77)</f>
        <v>0</v>
      </c>
      <c r="U77" s="5">
        <f>O75*T77</f>
        <v>0</v>
      </c>
      <c r="V77" s="8"/>
    </row>
    <row r="78">
      <c r="A78" s="2"/>
      <c r="B78" s="2"/>
      <c r="C78" s="2"/>
      <c r="D78" s="2"/>
      <c r="E78" s="8" t="s">
        <v>11</v>
      </c>
      <c r="F78" s="5">
        <f>+IF(ISERROR(10/Servicios!E21),"NA",10/Servicios!E21)</f>
        <v>10</v>
      </c>
      <c r="G78" s="5">
        <f>C75*F78/1000</f>
        <v>0.01</v>
      </c>
      <c r="H78" s="5">
        <f>+IF(ISERROR((Servicios!K21/Servicios!J21)*F78),"NA",(Servicios!K21/Servicios!J21)*F78)</f>
        <v>0</v>
      </c>
      <c r="I78" s="5">
        <f>C75*H78</f>
        <v>0</v>
      </c>
      <c r="J78" s="8"/>
      <c r="M78" s="2"/>
      <c r="N78" s="2"/>
      <c r="O78" s="2"/>
      <c r="P78" s="2"/>
      <c r="Q78" s="8" t="s">
        <v>11</v>
      </c>
      <c r="R78" s="5">
        <f>+IF(ISERROR(0/Servicios!E21),"NA",0/Servicios!E21)</f>
        <v>0</v>
      </c>
      <c r="S78" s="5">
        <f>O75*R78/1000</f>
        <v>0</v>
      </c>
      <c r="T78" s="5">
        <f>+IF(ISERROR((Servicios!K21/Servicios!J21)*R78),"NA",(Servicios!K21/Servicios!J21)*R78)</f>
        <v>0</v>
      </c>
      <c r="U78" s="5">
        <f>O75*T78</f>
        <v>0</v>
      </c>
      <c r="V78" s="8"/>
    </row>
    <row r="79">
      <c r="A79" s="8"/>
      <c r="B79" s="8" t="s">
        <v>200</v>
      </c>
      <c r="C79" s="5">
        <f>Servicios!F6</f>
        <v>1</v>
      </c>
      <c r="D79" s="2"/>
      <c r="E79" s="2"/>
      <c r="F79" s="2"/>
      <c r="G79" s="2"/>
      <c r="H79" s="5">
        <f>SUM(H80:H80)</f>
        <v>0</v>
      </c>
      <c r="I79" s="5">
        <f>C79*H79</f>
        <v>0</v>
      </c>
      <c r="J79" s="2"/>
      <c r="M79" s="8"/>
      <c r="N79" s="8" t="s">
        <v>200</v>
      </c>
      <c r="O79" s="5">
        <f>Servicios!F7</f>
        <v>1</v>
      </c>
      <c r="P79" s="2"/>
      <c r="Q79" s="2"/>
      <c r="R79" s="2"/>
      <c r="S79" s="2"/>
      <c r="T79" s="5">
        <f>SUM(T80:T80)</f>
        <v>0</v>
      </c>
      <c r="U79" s="5">
        <f>O79*T79</f>
        <v>0</v>
      </c>
      <c r="V79" s="2"/>
    </row>
    <row r="80">
      <c r="A80" s="2"/>
      <c r="B80" s="2"/>
      <c r="C80" s="2"/>
      <c r="D80" s="2"/>
      <c r="E80" s="8" t="s">
        <v>43</v>
      </c>
      <c r="F80" s="5">
        <f>+IF(ISERROR(20/Servicios!E53),"NA",20/Servicios!E53)</f>
        <v>20</v>
      </c>
      <c r="G80" s="5">
        <f>C79*F80/1000</f>
        <v>0.02</v>
      </c>
      <c r="H80" s="5">
        <f>+IF(ISERROR((Servicios!K53/Servicios!J53)*F80),"NA",(Servicios!K53/Servicios!J53)*F80)</f>
        <v>0</v>
      </c>
      <c r="I80" s="5">
        <f>C79*H80</f>
        <v>0</v>
      </c>
      <c r="J80" s="8"/>
      <c r="M80" s="2"/>
      <c r="N80" s="2"/>
      <c r="O80" s="2"/>
      <c r="P80" s="2"/>
      <c r="Q80" s="8" t="s">
        <v>43</v>
      </c>
      <c r="R80" s="5">
        <f>+IF(ISERROR(0/Servicios!E53),"NA",0/Servicios!E53)</f>
        <v>0</v>
      </c>
      <c r="S80" s="5">
        <f>O79*R80/1000</f>
        <v>0</v>
      </c>
      <c r="T80" s="5">
        <f>+IF(ISERROR((Servicios!K53/Servicios!J53)*R80),"NA",(Servicios!K53/Servicios!J53)*R80)</f>
        <v>0</v>
      </c>
      <c r="U80" s="5">
        <f>O79*T80</f>
        <v>0</v>
      </c>
      <c r="V80" s="8"/>
    </row>
  </sheetData>
  <mergeCells>
    <mergeCell ref="A2:J2"/>
    <mergeCell ref="A3:J3"/>
    <mergeCell ref="M2:V2"/>
    <mergeCell ref="M3:V3"/>
  </mergeCells>
  <pageMargins left="0.7" right="0.7" top="0.75" bottom="0.75" header="0.3" footer="0.3"/>
  <pageSetup usePrinterDefaults="0"/>
</worksheet>
</file>

<file path=xl/worksheets/sheet6.xml><?xml version="1.0" encoding="utf-8"?>
<worksheet xmlns:r="http://schemas.openxmlformats.org/officeDocument/2006/relationships" xmlns="http://schemas.openxmlformats.org/spreadsheetml/2006/main">
  <dimension ref="A2:V71"/>
  <sheetViews>
    <sheetView topLeftCell="A1" workbookViewId="0">
      <selection activeCell="A1" sqref="A1"/>
    </sheetView>
  </sheetViews>
  <sheetFormatPr defaultColWidth="9.140625" defaultRowHeight="15"/>
  <cols>
    <col min="1" max="1" width="15.75" customWidth="1"/>
    <col min="2" max="2" width="22.75" customWidth="1"/>
    <col min="3" max="3" width="13.75" customWidth="1"/>
    <col min="4" max="4" width="10.75" customWidth="1"/>
    <col min="5" max="5" width="32.75" customWidth="1"/>
    <col min="6" max="6" width="9.75" customWidth="1"/>
    <col min="7" max="7" width="12.75" customWidth="1"/>
    <col min="8" max="8" width="15.75" customWidth="1"/>
    <col min="9" max="9" width="20.75" customWidth="1"/>
    <col min="10" max="10" width="40.75" customWidth="1"/>
    <col min="13" max="13" width="15.75" customWidth="1"/>
    <col min="14" max="14" width="22.75" customWidth="1"/>
    <col min="15" max="15" width="13.75" customWidth="1"/>
    <col min="16" max="16" width="10.75" customWidth="1"/>
    <col min="17" max="17" width="32.75" customWidth="1"/>
    <col min="18" max="18" width="9.75" customWidth="1"/>
    <col min="19" max="19" width="12.75" customWidth="1"/>
    <col min="20" max="20" width="15.75" customWidth="1"/>
    <col min="21" max="21" width="20.75" customWidth="1"/>
    <col min="22" max="22" width="40.75" customWidth="1"/>
  </cols>
  <sheetData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M2" s="4" t="s">
        <v>71</v>
      </c>
      <c r="N2" s="4"/>
      <c r="O2" s="4"/>
      <c r="P2" s="4"/>
      <c r="Q2" s="4"/>
      <c r="R2" s="4"/>
      <c r="S2" s="4"/>
      <c r="T2" s="4"/>
      <c r="U2" s="4"/>
      <c r="V2" s="4"/>
    </row>
    <row r="3">
      <c r="A3" s="4" t="s">
        <v>75</v>
      </c>
      <c r="B3" s="4"/>
      <c r="C3" s="4"/>
      <c r="D3" s="4"/>
      <c r="E3" s="4"/>
      <c r="F3" s="4"/>
      <c r="G3" s="4"/>
      <c r="H3" s="4"/>
      <c r="I3" s="4"/>
      <c r="J3" s="4"/>
      <c r="M3" s="4" t="s">
        <v>75</v>
      </c>
      <c r="N3" s="4"/>
      <c r="O3" s="4"/>
      <c r="P3" s="4"/>
      <c r="Q3" s="4"/>
      <c r="R3" s="4"/>
      <c r="S3" s="4"/>
      <c r="T3" s="4"/>
      <c r="U3" s="4"/>
      <c r="V3" s="4"/>
    </row>
    <row r="4" ht="39" customHeight="1">
      <c r="A4" s="4" t="s">
        <v>175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181</v>
      </c>
      <c r="H4" s="4" t="s">
        <v>183</v>
      </c>
      <c r="I4" s="4" t="s">
        <v>94</v>
      </c>
      <c r="J4" s="4" t="s">
        <v>182</v>
      </c>
      <c r="M4" s="4" t="s">
        <v>175</v>
      </c>
      <c r="N4" s="4" t="s">
        <v>176</v>
      </c>
      <c r="O4" s="4" t="s">
        <v>177</v>
      </c>
      <c r="P4" s="4" t="s">
        <v>178</v>
      </c>
      <c r="Q4" s="4" t="s">
        <v>179</v>
      </c>
      <c r="R4" s="4" t="s">
        <v>180</v>
      </c>
      <c r="S4" s="4" t="s">
        <v>181</v>
      </c>
      <c r="T4" s="4" t="s">
        <v>183</v>
      </c>
      <c r="U4" s="4" t="s">
        <v>94</v>
      </c>
      <c r="V4" s="4" t="s">
        <v>182</v>
      </c>
    </row>
    <row r="5">
      <c r="A5" s="8" t="s">
        <v>184</v>
      </c>
      <c r="B5" s="8" t="s">
        <v>236</v>
      </c>
      <c r="C5" s="5">
        <f>Servicios!G6</f>
        <v>1</v>
      </c>
      <c r="D5" s="2"/>
      <c r="E5" s="2"/>
      <c r="F5" s="2"/>
      <c r="G5" s="2"/>
      <c r="H5" s="5">
        <f>SUM(H6:H6)</f>
        <v>0</v>
      </c>
      <c r="I5" s="5">
        <f>C5*H5</f>
        <v>0</v>
      </c>
      <c r="J5" s="2"/>
      <c r="M5" s="8" t="s">
        <v>184</v>
      </c>
      <c r="N5" s="8" t="s">
        <v>236</v>
      </c>
      <c r="O5" s="5">
        <f>Servicios!G7</f>
        <v>1</v>
      </c>
      <c r="P5" s="2"/>
      <c r="Q5" s="2"/>
      <c r="R5" s="2"/>
      <c r="S5" s="2"/>
      <c r="T5" s="5">
        <f>SUM(T6:T6)</f>
        <v>0</v>
      </c>
      <c r="U5" s="5">
        <f>O5*T5</f>
        <v>0</v>
      </c>
      <c r="V5" s="2"/>
    </row>
    <row r="6">
      <c r="A6" s="2"/>
      <c r="B6" s="2"/>
      <c r="C6" s="2"/>
      <c r="D6" s="2"/>
      <c r="E6" s="8" t="s">
        <v>58</v>
      </c>
      <c r="F6" s="5">
        <f>+IF(ISERROR(100/Servicios!E68),"NA",100/Servicios!E68)</f>
        <v>142.85714285714286</v>
      </c>
      <c r="G6" s="5">
        <f>C5*F6/1000</f>
        <v>0.14285714285714285</v>
      </c>
      <c r="H6" s="5">
        <f>+IF(ISERROR((Servicios!K68/Servicios!J68)*F6),"NA",(Servicios!K68/Servicios!J68)*F6)</f>
        <v>0</v>
      </c>
      <c r="I6" s="5">
        <f>C5*H6</f>
        <v>0</v>
      </c>
      <c r="J6" s="8"/>
      <c r="M6" s="2"/>
      <c r="N6" s="2"/>
      <c r="O6" s="2"/>
      <c r="P6" s="2"/>
      <c r="Q6" s="8" t="s">
        <v>58</v>
      </c>
      <c r="R6" s="5">
        <f>+IF(ISERROR(0/Servicios!E68),"NA",0/Servicios!E68)</f>
        <v>0</v>
      </c>
      <c r="S6" s="5">
        <f>O5*R6/1000</f>
        <v>0</v>
      </c>
      <c r="T6" s="5">
        <f>+IF(ISERROR((Servicios!K68/Servicios!J68)*R6),"NA",(Servicios!K68/Servicios!J68)*R6)</f>
        <v>0</v>
      </c>
      <c r="U6" s="5">
        <f>O5*T6</f>
        <v>0</v>
      </c>
      <c r="V6" s="8"/>
    </row>
    <row r="7">
      <c r="A7" s="8"/>
      <c r="B7" s="8" t="s">
        <v>237</v>
      </c>
      <c r="C7" s="5">
        <f>Servicios!G6</f>
        <v>1</v>
      </c>
      <c r="D7" s="2"/>
      <c r="E7" s="2"/>
      <c r="F7" s="2"/>
      <c r="G7" s="2"/>
      <c r="H7" s="5">
        <f>SUM(H8:H9)</f>
        <v>0</v>
      </c>
      <c r="I7" s="5">
        <f>C7*H7</f>
        <v>0</v>
      </c>
      <c r="J7" s="2"/>
      <c r="M7" s="8"/>
      <c r="N7" s="8" t="s">
        <v>237</v>
      </c>
      <c r="O7" s="5">
        <f>Servicios!G7</f>
        <v>1</v>
      </c>
      <c r="P7" s="2"/>
      <c r="Q7" s="2"/>
      <c r="R7" s="2"/>
      <c r="S7" s="2"/>
      <c r="T7" s="5">
        <f>SUM(T8:T9)</f>
        <v>0</v>
      </c>
      <c r="U7" s="5">
        <f>O7*T7</f>
        <v>0</v>
      </c>
      <c r="V7" s="2"/>
    </row>
    <row r="8">
      <c r="A8" s="2"/>
      <c r="B8" s="2"/>
      <c r="C8" s="2"/>
      <c r="D8" s="2"/>
      <c r="E8" s="8" t="s">
        <v>40</v>
      </c>
      <c r="F8" s="5">
        <f>+IF(ISERROR(100/Servicios!E50),"NA",100/Servicios!E50)</f>
        <v>100</v>
      </c>
      <c r="G8" s="5">
        <f>C7*F8/1000</f>
        <v>0.1</v>
      </c>
      <c r="H8" s="5">
        <f>+IF(ISERROR((Servicios!K50/Servicios!J50)*F8),"NA",(Servicios!K50/Servicios!J50)*F8)</f>
        <v>0</v>
      </c>
      <c r="I8" s="5">
        <f>C7*H8</f>
        <v>0</v>
      </c>
      <c r="J8" s="8"/>
      <c r="M8" s="2"/>
      <c r="N8" s="2"/>
      <c r="O8" s="2"/>
      <c r="P8" s="2"/>
      <c r="Q8" s="8" t="s">
        <v>40</v>
      </c>
      <c r="R8" s="5">
        <f>+IF(ISERROR(0/Servicios!E50),"NA",0/Servicios!E50)</f>
        <v>0</v>
      </c>
      <c r="S8" s="5">
        <f>O7*R8/1000</f>
        <v>0</v>
      </c>
      <c r="T8" s="5">
        <f>+IF(ISERROR((Servicios!K50/Servicios!J50)*R8),"NA",(Servicios!K50/Servicios!J50)*R8)</f>
        <v>0</v>
      </c>
      <c r="U8" s="5">
        <f>O7*T8</f>
        <v>0</v>
      </c>
      <c r="V8" s="8"/>
    </row>
    <row r="9">
      <c r="A9" s="2"/>
      <c r="B9" s="2"/>
      <c r="C9" s="2"/>
      <c r="D9" s="2"/>
      <c r="E9" s="8" t="s">
        <v>15</v>
      </c>
      <c r="F9" s="5">
        <f>+IF(ISERROR(12/Servicios!E25),"NA",12/Servicios!E25)</f>
        <v>12</v>
      </c>
      <c r="G9" s="5">
        <f>C7*F9/1000</f>
        <v>0.012</v>
      </c>
      <c r="H9" s="5">
        <f>+IF(ISERROR((Servicios!K25/Servicios!J25)*F9),"NA",(Servicios!K25/Servicios!J25)*F9)</f>
        <v>0</v>
      </c>
      <c r="I9" s="5">
        <f>C7*H9</f>
        <v>0</v>
      </c>
      <c r="J9" s="8"/>
      <c r="M9" s="2"/>
      <c r="N9" s="2"/>
      <c r="O9" s="2"/>
      <c r="P9" s="2"/>
      <c r="Q9" s="8" t="s">
        <v>15</v>
      </c>
      <c r="R9" s="5">
        <f>+IF(ISERROR(0/Servicios!E25),"NA",0/Servicios!E25)</f>
        <v>0</v>
      </c>
      <c r="S9" s="5">
        <f>O7*R9/1000</f>
        <v>0</v>
      </c>
      <c r="T9" s="5">
        <f>+IF(ISERROR((Servicios!K25/Servicios!J25)*R9),"NA",(Servicios!K25/Servicios!J25)*R9)</f>
        <v>0</v>
      </c>
      <c r="U9" s="5">
        <f>O7*T9</f>
        <v>0</v>
      </c>
      <c r="V9" s="8"/>
    </row>
    <row r="10">
      <c r="A10" s="8"/>
      <c r="B10" s="8" t="s">
        <v>238</v>
      </c>
      <c r="C10" s="5">
        <f>Servicios!G6</f>
        <v>1</v>
      </c>
      <c r="D10" s="2"/>
      <c r="E10" s="2"/>
      <c r="F10" s="2"/>
      <c r="G10" s="2"/>
      <c r="H10" s="5">
        <f>SUM(H11:H11)</f>
        <v>0</v>
      </c>
      <c r="I10" s="5">
        <f>C10*H10</f>
        <v>0</v>
      </c>
      <c r="J10" s="2"/>
      <c r="M10" s="8"/>
      <c r="N10" s="8" t="s">
        <v>238</v>
      </c>
      <c r="O10" s="5">
        <f>Servicios!G7</f>
        <v>1</v>
      </c>
      <c r="P10" s="2"/>
      <c r="Q10" s="2"/>
      <c r="R10" s="2"/>
      <c r="S10" s="2"/>
      <c r="T10" s="5">
        <f>SUM(T11:T11)</f>
        <v>0</v>
      </c>
      <c r="U10" s="5">
        <f>O10*T10</f>
        <v>0</v>
      </c>
      <c r="V10" s="2"/>
    </row>
    <row r="11">
      <c r="A11" s="2"/>
      <c r="B11" s="2"/>
      <c r="C11" s="2"/>
      <c r="D11" s="2"/>
      <c r="E11" s="8" t="s">
        <v>24</v>
      </c>
      <c r="F11" s="5">
        <f>+IF(ISERROR(35/Servicios!E34),"NA",35/Servicios!E34)</f>
        <v>35</v>
      </c>
      <c r="G11" s="5">
        <f>C10*F11/1000</f>
        <v>0.035</v>
      </c>
      <c r="H11" s="5">
        <f>+IF(ISERROR((Servicios!K34/Servicios!J34)*F11),"NA",(Servicios!K34/Servicios!J34)*F11)</f>
        <v>0</v>
      </c>
      <c r="I11" s="5">
        <f>C10*H11</f>
        <v>0</v>
      </c>
      <c r="J11" s="8"/>
      <c r="M11" s="2"/>
      <c r="N11" s="2"/>
      <c r="O11" s="2"/>
      <c r="P11" s="2"/>
      <c r="Q11" s="8" t="s">
        <v>24</v>
      </c>
      <c r="R11" s="5">
        <f>+IF(ISERROR(0/Servicios!E34),"NA",0/Servicios!E34)</f>
        <v>0</v>
      </c>
      <c r="S11" s="5">
        <f>O10*R11/1000</f>
        <v>0</v>
      </c>
      <c r="T11" s="5">
        <f>+IF(ISERROR((Servicios!K34/Servicios!J34)*R11),"NA",(Servicios!K34/Servicios!J34)*R11)</f>
        <v>0</v>
      </c>
      <c r="U11" s="5">
        <f>O10*T11</f>
        <v>0</v>
      </c>
      <c r="V11" s="8"/>
    </row>
    <row r="12">
      <c r="A12" s="8"/>
      <c r="B12" s="8" t="s">
        <v>239</v>
      </c>
      <c r="C12" s="5">
        <f>Servicios!G6</f>
        <v>1</v>
      </c>
      <c r="D12" s="2"/>
      <c r="E12" s="2"/>
      <c r="F12" s="2"/>
      <c r="G12" s="2"/>
      <c r="H12" s="5">
        <f>SUM(H13:H13)</f>
        <v>0</v>
      </c>
      <c r="I12" s="5">
        <f>C12*H12</f>
        <v>0</v>
      </c>
      <c r="J12" s="2"/>
      <c r="M12" s="8"/>
      <c r="N12" s="8" t="s">
        <v>239</v>
      </c>
      <c r="O12" s="5">
        <f>Servicios!G7</f>
        <v>1</v>
      </c>
      <c r="P12" s="2"/>
      <c r="Q12" s="2"/>
      <c r="R12" s="2"/>
      <c r="S12" s="2"/>
      <c r="T12" s="5">
        <f>SUM(T13:T13)</f>
        <v>0</v>
      </c>
      <c r="U12" s="5">
        <f>O12*T12</f>
        <v>0</v>
      </c>
      <c r="V12" s="2"/>
    </row>
    <row r="13">
      <c r="A13" s="2"/>
      <c r="B13" s="2"/>
      <c r="C13" s="2"/>
      <c r="D13" s="2"/>
      <c r="E13" s="8" t="s">
        <v>54</v>
      </c>
      <c r="F13" s="5">
        <f>+IF(ISERROR(30/Servicios!E64),"NA",30/Servicios!E64)</f>
        <v>30</v>
      </c>
      <c r="G13" s="5">
        <f>C12*F13/1000</f>
        <v>0.03</v>
      </c>
      <c r="H13" s="5">
        <f>+IF(ISERROR((Servicios!K64/Servicios!J64)*F13),"NA",(Servicios!K64/Servicios!J64)*F13)</f>
        <v>0</v>
      </c>
      <c r="I13" s="5">
        <f>C12*H13</f>
        <v>0</v>
      </c>
      <c r="J13" s="8"/>
      <c r="M13" s="2"/>
      <c r="N13" s="2"/>
      <c r="O13" s="2"/>
      <c r="P13" s="2"/>
      <c r="Q13" s="8" t="s">
        <v>54</v>
      </c>
      <c r="R13" s="5">
        <f>+IF(ISERROR(0/Servicios!E64),"NA",0/Servicios!E64)</f>
        <v>0</v>
      </c>
      <c r="S13" s="5">
        <f>O12*R13/1000</f>
        <v>0</v>
      </c>
      <c r="T13" s="5">
        <f>+IF(ISERROR((Servicios!K64/Servicios!J64)*R13),"NA",(Servicios!K64/Servicios!J64)*R13)</f>
        <v>0</v>
      </c>
      <c r="U13" s="5">
        <f>O12*T13</f>
        <v>0</v>
      </c>
      <c r="V13" s="8"/>
    </row>
    <row r="14">
      <c r="A14" s="8" t="s">
        <v>189</v>
      </c>
      <c r="B14" s="8" t="s">
        <v>240</v>
      </c>
      <c r="C14" s="5">
        <f>Servicios!G6</f>
        <v>1</v>
      </c>
      <c r="D14" s="2"/>
      <c r="E14" s="2"/>
      <c r="F14" s="2"/>
      <c r="G14" s="2"/>
      <c r="H14" s="5">
        <f>SUM(H15:H17)</f>
        <v>0</v>
      </c>
      <c r="I14" s="5">
        <f>C14*H14</f>
        <v>0</v>
      </c>
      <c r="J14" s="2"/>
      <c r="M14" s="8" t="s">
        <v>189</v>
      </c>
      <c r="N14" s="8" t="s">
        <v>240</v>
      </c>
      <c r="O14" s="5">
        <f>Servicios!G7</f>
        <v>1</v>
      </c>
      <c r="P14" s="2"/>
      <c r="Q14" s="2"/>
      <c r="R14" s="2"/>
      <c r="S14" s="2"/>
      <c r="T14" s="5">
        <f>SUM(T15:T17)</f>
        <v>0</v>
      </c>
      <c r="U14" s="5">
        <f>O14*T14</f>
        <v>0</v>
      </c>
      <c r="V14" s="2"/>
    </row>
    <row r="15">
      <c r="A15" s="2"/>
      <c r="B15" s="2"/>
      <c r="C15" s="2"/>
      <c r="D15" s="2"/>
      <c r="E15" s="8" t="s">
        <v>64</v>
      </c>
      <c r="F15" s="5">
        <f>+IF(ISERROR(20/Servicios!E74),"NA",20/Servicios!E74)</f>
        <v>20</v>
      </c>
      <c r="G15" s="5">
        <f>C14*F15/1000</f>
        <v>0.02</v>
      </c>
      <c r="H15" s="5">
        <f>+IF(ISERROR((Servicios!K74/Servicios!J74)*F15),"NA",(Servicios!K74/Servicios!J74)*F15)</f>
        <v>0</v>
      </c>
      <c r="I15" s="5">
        <f>C14*H15</f>
        <v>0</v>
      </c>
      <c r="J15" s="8"/>
      <c r="M15" s="2"/>
      <c r="N15" s="2"/>
      <c r="O15" s="2"/>
      <c r="P15" s="2"/>
      <c r="Q15" s="8" t="s">
        <v>64</v>
      </c>
      <c r="R15" s="5">
        <f>+IF(ISERROR(0/Servicios!E74),"NA",0/Servicios!E74)</f>
        <v>0</v>
      </c>
      <c r="S15" s="5">
        <f>O14*R15/1000</f>
        <v>0</v>
      </c>
      <c r="T15" s="5">
        <f>+IF(ISERROR((Servicios!K74/Servicios!J74)*R15),"NA",(Servicios!K74/Servicios!J74)*R15)</f>
        <v>0</v>
      </c>
      <c r="U15" s="5">
        <f>O14*T15</f>
        <v>0</v>
      </c>
      <c r="V15" s="8"/>
    </row>
    <row r="16">
      <c r="A16" s="2"/>
      <c r="B16" s="2"/>
      <c r="C16" s="2"/>
      <c r="D16" s="2"/>
      <c r="E16" s="8" t="s">
        <v>30</v>
      </c>
      <c r="F16" s="5">
        <f>+IF(ISERROR(80/Servicios!E40),"NA",80/Servicios!E40)</f>
        <v>84.21052631578948</v>
      </c>
      <c r="G16" s="5">
        <f>C14*F16/1000</f>
        <v>0.084210526315789486</v>
      </c>
      <c r="H16" s="5">
        <f>+IF(ISERROR((Servicios!K40/Servicios!J40)*F16),"NA",(Servicios!K40/Servicios!J40)*F16)</f>
        <v>0</v>
      </c>
      <c r="I16" s="5">
        <f>C14*H16</f>
        <v>0</v>
      </c>
      <c r="J16" s="8"/>
      <c r="M16" s="2"/>
      <c r="N16" s="2"/>
      <c r="O16" s="2"/>
      <c r="P16" s="2"/>
      <c r="Q16" s="8" t="s">
        <v>30</v>
      </c>
      <c r="R16" s="5">
        <f>+IF(ISERROR(0/Servicios!E40),"NA",0/Servicios!E40)</f>
        <v>0</v>
      </c>
      <c r="S16" s="5">
        <f>O14*R16/1000</f>
        <v>0</v>
      </c>
      <c r="T16" s="5">
        <f>+IF(ISERROR((Servicios!K40/Servicios!J40)*R16),"NA",(Servicios!K40/Servicios!J40)*R16)</f>
        <v>0</v>
      </c>
      <c r="U16" s="5">
        <f>O14*T16</f>
        <v>0</v>
      </c>
      <c r="V16" s="8"/>
    </row>
    <row r="17">
      <c r="A17" s="2"/>
      <c r="B17" s="2"/>
      <c r="C17" s="2"/>
      <c r="D17" s="2"/>
      <c r="E17" s="8" t="s">
        <v>10</v>
      </c>
      <c r="F17" s="5">
        <f>+IF(ISERROR(15/Servicios!E20),"NA",15/Servicios!E20)</f>
        <v>15</v>
      </c>
      <c r="G17" s="5">
        <f>C14*F17/1000</f>
        <v>0.015</v>
      </c>
      <c r="H17" s="5">
        <f>+IF(ISERROR((Servicios!K20/Servicios!J20)*F17),"NA",(Servicios!K20/Servicios!J20)*F17)</f>
        <v>0</v>
      </c>
      <c r="I17" s="5">
        <f>C14*H17</f>
        <v>0</v>
      </c>
      <c r="J17" s="8"/>
      <c r="M17" s="2"/>
      <c r="N17" s="2"/>
      <c r="O17" s="2"/>
      <c r="P17" s="2"/>
      <c r="Q17" s="8" t="s">
        <v>10</v>
      </c>
      <c r="R17" s="5">
        <f>+IF(ISERROR(0/Servicios!E20),"NA",0/Servicios!E20)</f>
        <v>0</v>
      </c>
      <c r="S17" s="5">
        <f>O14*R17/1000</f>
        <v>0</v>
      </c>
      <c r="T17" s="5">
        <f>+IF(ISERROR((Servicios!K20/Servicios!J20)*R17),"NA",(Servicios!K20/Servicios!J20)*R17)</f>
        <v>0</v>
      </c>
      <c r="U17" s="5">
        <f>O14*T17</f>
        <v>0</v>
      </c>
      <c r="V17" s="8"/>
    </row>
    <row r="18">
      <c r="A18" s="8" t="s">
        <v>192</v>
      </c>
      <c r="B18" s="8" t="s">
        <v>241</v>
      </c>
      <c r="C18" s="5">
        <f>Servicios!G6</f>
        <v>1</v>
      </c>
      <c r="D18" s="2"/>
      <c r="E18" s="2"/>
      <c r="F18" s="2"/>
      <c r="G18" s="2"/>
      <c r="H18" s="5">
        <f>SUM(H19:H24)</f>
        <v>0</v>
      </c>
      <c r="I18" s="5">
        <f>C18*H18</f>
        <v>0</v>
      </c>
      <c r="J18" s="2"/>
      <c r="M18" s="8" t="s">
        <v>192</v>
      </c>
      <c r="N18" s="8" t="s">
        <v>241</v>
      </c>
      <c r="O18" s="5">
        <f>Servicios!G7</f>
        <v>1</v>
      </c>
      <c r="P18" s="2"/>
      <c r="Q18" s="2"/>
      <c r="R18" s="2"/>
      <c r="S18" s="2"/>
      <c r="T18" s="5">
        <f>SUM(T19:T24)</f>
        <v>0</v>
      </c>
      <c r="U18" s="5">
        <f>O18*T18</f>
        <v>0</v>
      </c>
      <c r="V18" s="2"/>
    </row>
    <row r="19">
      <c r="A19" s="2"/>
      <c r="B19" s="2"/>
      <c r="C19" s="2"/>
      <c r="D19" s="2"/>
      <c r="E19" s="8" t="s">
        <v>7</v>
      </c>
      <c r="F19" s="5">
        <f>+IF(ISERROR(8/Servicios!E16),"NA",8/Servicios!E16)</f>
        <v>8</v>
      </c>
      <c r="G19" s="5">
        <f>C18*F19/1000</f>
        <v>0.008</v>
      </c>
      <c r="H19" s="5">
        <f>+IF(ISERROR((Servicios!K16/Servicios!J16)*F19),"NA",(Servicios!K16/Servicios!J16)*F19)</f>
        <v>0</v>
      </c>
      <c r="I19" s="5">
        <f>C18*H19</f>
        <v>0</v>
      </c>
      <c r="J19" s="8"/>
      <c r="M19" s="2"/>
      <c r="N19" s="2"/>
      <c r="O19" s="2"/>
      <c r="P19" s="2"/>
      <c r="Q19" s="8" t="s">
        <v>7</v>
      </c>
      <c r="R19" s="5">
        <f>+IF(ISERROR(0/Servicios!E16),"NA",0/Servicios!E16)</f>
        <v>0</v>
      </c>
      <c r="S19" s="5">
        <f>O18*R19/1000</f>
        <v>0</v>
      </c>
      <c r="T19" s="5">
        <f>+IF(ISERROR((Servicios!K16/Servicios!J16)*R19),"NA",(Servicios!K16/Servicios!J16)*R19)</f>
        <v>0</v>
      </c>
      <c r="U19" s="5">
        <f>O18*T19</f>
        <v>0</v>
      </c>
      <c r="V19" s="8"/>
    </row>
    <row r="20">
      <c r="A20" s="2"/>
      <c r="B20" s="2"/>
      <c r="C20" s="2"/>
      <c r="D20" s="2"/>
      <c r="E20" s="8" t="s">
        <v>70</v>
      </c>
      <c r="F20" s="5">
        <f>+IF(ISERROR(10/Servicios!E80),"NA",10/Servicios!E80)</f>
        <v>11.764705882352942</v>
      </c>
      <c r="G20" s="5">
        <f>C18*F20/1000</f>
        <v>0.011764705882352943</v>
      </c>
      <c r="H20" s="5">
        <f>+IF(ISERROR((Servicios!K80/Servicios!J80)*F20),"NA",(Servicios!K80/Servicios!J80)*F20)</f>
        <v>0</v>
      </c>
      <c r="I20" s="5">
        <f>C18*H20</f>
        <v>0</v>
      </c>
      <c r="J20" s="8"/>
      <c r="M20" s="2"/>
      <c r="N20" s="2"/>
      <c r="O20" s="2"/>
      <c r="P20" s="2"/>
      <c r="Q20" s="8" t="s">
        <v>70</v>
      </c>
      <c r="R20" s="5">
        <f>+IF(ISERROR(0/Servicios!E80),"NA",0/Servicios!E80)</f>
        <v>0</v>
      </c>
      <c r="S20" s="5">
        <f>O18*R20/1000</f>
        <v>0</v>
      </c>
      <c r="T20" s="5">
        <f>+IF(ISERROR((Servicios!K80/Servicios!J80)*R20),"NA",(Servicios!K80/Servicios!J80)*R20)</f>
        <v>0</v>
      </c>
      <c r="U20" s="5">
        <f>O18*T20</f>
        <v>0</v>
      </c>
      <c r="V20" s="8"/>
    </row>
    <row r="21">
      <c r="A21" s="2"/>
      <c r="B21" s="2"/>
      <c r="C21" s="2"/>
      <c r="D21" s="2"/>
      <c r="E21" s="8" t="s">
        <v>18</v>
      </c>
      <c r="F21" s="5">
        <f>+IF(ISERROR(15/Servicios!E28),"NA",15/Servicios!E28)</f>
        <v>15</v>
      </c>
      <c r="G21" s="5">
        <f>C18*F21/1000</f>
        <v>0.015</v>
      </c>
      <c r="H21" s="5">
        <f>+IF(ISERROR((Servicios!K28/Servicios!J28)*F21),"NA",(Servicios!K28/Servicios!J28)*F21)</f>
        <v>0</v>
      </c>
      <c r="I21" s="5">
        <f>C18*H21</f>
        <v>0</v>
      </c>
      <c r="J21" s="8"/>
      <c r="M21" s="2"/>
      <c r="N21" s="2"/>
      <c r="O21" s="2"/>
      <c r="P21" s="2"/>
      <c r="Q21" s="8" t="s">
        <v>18</v>
      </c>
      <c r="R21" s="5">
        <f>+IF(ISERROR(0/Servicios!E28),"NA",0/Servicios!E28)</f>
        <v>0</v>
      </c>
      <c r="S21" s="5">
        <f>O18*R21/1000</f>
        <v>0</v>
      </c>
      <c r="T21" s="5">
        <f>+IF(ISERROR((Servicios!K28/Servicios!J28)*R21),"NA",(Servicios!K28/Servicios!J28)*R21)</f>
        <v>0</v>
      </c>
      <c r="U21" s="5">
        <f>O18*T21</f>
        <v>0</v>
      </c>
      <c r="V21" s="8"/>
    </row>
    <row r="22">
      <c r="A22" s="2"/>
      <c r="B22" s="2"/>
      <c r="C22" s="2"/>
      <c r="D22" s="2"/>
      <c r="E22" s="8" t="s">
        <v>56</v>
      </c>
      <c r="F22" s="5">
        <f>+IF(ISERROR(30/Servicios!E66),"NA",30/Servicios!E66)</f>
        <v>37.5</v>
      </c>
      <c r="G22" s="5">
        <f>C18*F22/1000</f>
        <v>0.0375</v>
      </c>
      <c r="H22" s="5">
        <f>+IF(ISERROR((Servicios!K66/Servicios!J66)*F22),"NA",(Servicios!K66/Servicios!J66)*F22)</f>
        <v>0</v>
      </c>
      <c r="I22" s="5">
        <f>C18*H22</f>
        <v>0</v>
      </c>
      <c r="J22" s="8"/>
      <c r="M22" s="2"/>
      <c r="N22" s="2"/>
      <c r="O22" s="2"/>
      <c r="P22" s="2"/>
      <c r="Q22" s="8" t="s">
        <v>56</v>
      </c>
      <c r="R22" s="5">
        <f>+IF(ISERROR(0/Servicios!E66),"NA",0/Servicios!E66)</f>
        <v>0</v>
      </c>
      <c r="S22" s="5">
        <f>O18*R22/1000</f>
        <v>0</v>
      </c>
      <c r="T22" s="5">
        <f>+IF(ISERROR((Servicios!K66/Servicios!J66)*R22),"NA",(Servicios!K66/Servicios!J66)*R22)</f>
        <v>0</v>
      </c>
      <c r="U22" s="5">
        <f>O18*T22</f>
        <v>0</v>
      </c>
      <c r="V22" s="8"/>
    </row>
    <row r="23">
      <c r="A23" s="2"/>
      <c r="B23" s="2"/>
      <c r="C23" s="2"/>
      <c r="D23" s="2"/>
      <c r="E23" s="8" t="s">
        <v>22</v>
      </c>
      <c r="F23" s="5">
        <f>+IF(ISERROR(8/Servicios!E32),"NA",8/Servicios!E32)</f>
        <v>20</v>
      </c>
      <c r="G23" s="5">
        <f>C18*F23/1000</f>
        <v>0.02</v>
      </c>
      <c r="H23" s="5">
        <f>+IF(ISERROR((Servicios!K32/Servicios!J32)*F23),"NA",(Servicios!K32/Servicios!J32)*F23)</f>
        <v>0</v>
      </c>
      <c r="I23" s="5">
        <f>C18*H23</f>
        <v>0</v>
      </c>
      <c r="J23" s="8"/>
      <c r="M23" s="2"/>
      <c r="N23" s="2"/>
      <c r="O23" s="2"/>
      <c r="P23" s="2"/>
      <c r="Q23" s="8" t="s">
        <v>22</v>
      </c>
      <c r="R23" s="5">
        <f>+IF(ISERROR(0/Servicios!E32),"NA",0/Servicios!E32)</f>
        <v>0</v>
      </c>
      <c r="S23" s="5">
        <f>O18*R23/1000</f>
        <v>0</v>
      </c>
      <c r="T23" s="5">
        <f>+IF(ISERROR((Servicios!K32/Servicios!J32)*R23),"NA",(Servicios!K32/Servicios!J32)*R23)</f>
        <v>0</v>
      </c>
      <c r="U23" s="5">
        <f>O18*T23</f>
        <v>0</v>
      </c>
      <c r="V23" s="8"/>
    </row>
    <row r="24">
      <c r="A24" s="2"/>
      <c r="B24" s="2"/>
      <c r="C24" s="2"/>
      <c r="D24" s="2"/>
      <c r="E24" s="8" t="s">
        <v>20</v>
      </c>
      <c r="F24" s="5">
        <f>+IF(ISERROR(20/Servicios!E30),"NA",20/Servicios!E30)</f>
        <v>20</v>
      </c>
      <c r="G24" s="5">
        <f>C18*F24/1000</f>
        <v>0.02</v>
      </c>
      <c r="H24" s="5">
        <f>+IF(ISERROR((Servicios!K30/Servicios!J30)*F24),"NA",(Servicios!K30/Servicios!J30)*F24)</f>
        <v>0</v>
      </c>
      <c r="I24" s="5">
        <f>C18*H24</f>
        <v>0</v>
      </c>
      <c r="J24" s="8"/>
      <c r="M24" s="2"/>
      <c r="N24" s="2"/>
      <c r="O24" s="2"/>
      <c r="P24" s="2"/>
      <c r="Q24" s="8" t="s">
        <v>20</v>
      </c>
      <c r="R24" s="5">
        <f>+IF(ISERROR(0/Servicios!E30),"NA",0/Servicios!E30)</f>
        <v>0</v>
      </c>
      <c r="S24" s="5">
        <f>O18*R24/1000</f>
        <v>0</v>
      </c>
      <c r="T24" s="5">
        <f>+IF(ISERROR((Servicios!K30/Servicios!J30)*R24),"NA",(Servicios!K30/Servicios!J30)*R24)</f>
        <v>0</v>
      </c>
      <c r="U24" s="5">
        <f>O18*T24</f>
        <v>0</v>
      </c>
      <c r="V24" s="8"/>
    </row>
    <row r="25">
      <c r="A25" s="8"/>
      <c r="B25" s="8" t="s">
        <v>242</v>
      </c>
      <c r="C25" s="5">
        <f>Servicios!G6</f>
        <v>1</v>
      </c>
      <c r="D25" s="2"/>
      <c r="E25" s="2"/>
      <c r="F25" s="2"/>
      <c r="G25" s="2"/>
      <c r="H25" s="5">
        <f>SUM(H26:H27)</f>
        <v>0</v>
      </c>
      <c r="I25" s="5">
        <f>C25*H25</f>
        <v>0</v>
      </c>
      <c r="J25" s="2"/>
      <c r="M25" s="8"/>
      <c r="N25" s="8" t="s">
        <v>242</v>
      </c>
      <c r="O25" s="5">
        <f>Servicios!G7</f>
        <v>1</v>
      </c>
      <c r="P25" s="2"/>
      <c r="Q25" s="2"/>
      <c r="R25" s="2"/>
      <c r="S25" s="2"/>
      <c r="T25" s="5">
        <f>SUM(T26:T27)</f>
        <v>0</v>
      </c>
      <c r="U25" s="5">
        <f>O25*T25</f>
        <v>0</v>
      </c>
      <c r="V25" s="2"/>
    </row>
    <row r="26">
      <c r="A26" s="2"/>
      <c r="B26" s="2"/>
      <c r="C26" s="2"/>
      <c r="D26" s="2"/>
      <c r="E26" s="8" t="s">
        <v>14</v>
      </c>
      <c r="F26" s="5">
        <f>+IF(ISERROR(90/Servicios!E24),"NA",90/Servicios!E24)</f>
        <v>180</v>
      </c>
      <c r="G26" s="5">
        <f>C25*F26/1000</f>
        <v>0.18</v>
      </c>
      <c r="H26" s="5">
        <f>+IF(ISERROR((Servicios!K24/Servicios!J24)*F26),"NA",(Servicios!K24/Servicios!J24)*F26)</f>
        <v>0</v>
      </c>
      <c r="I26" s="5">
        <f>C25*H26</f>
        <v>0</v>
      </c>
      <c r="J26" s="8"/>
      <c r="M26" s="2"/>
      <c r="N26" s="2"/>
      <c r="O26" s="2"/>
      <c r="P26" s="2"/>
      <c r="Q26" s="8" t="s">
        <v>14</v>
      </c>
      <c r="R26" s="5">
        <f>+IF(ISERROR(0/Servicios!E24),"NA",0/Servicios!E24)</f>
        <v>0</v>
      </c>
      <c r="S26" s="5">
        <f>O25*R26/1000</f>
        <v>0</v>
      </c>
      <c r="T26" s="5">
        <f>+IF(ISERROR((Servicios!K24/Servicios!J24)*R26),"NA",(Servicios!K24/Servicios!J24)*R26)</f>
        <v>0</v>
      </c>
      <c r="U26" s="5">
        <f>O25*T26</f>
        <v>0</v>
      </c>
      <c r="V26" s="8"/>
    </row>
    <row r="27">
      <c r="A27" s="2"/>
      <c r="B27" s="2"/>
      <c r="C27" s="2"/>
      <c r="D27" s="2"/>
      <c r="E27" s="8" t="s">
        <v>2</v>
      </c>
      <c r="F27" s="5">
        <f>+IF(ISERROR(10/Servicios!E11),"NA",10/Servicios!E11)</f>
        <v>10</v>
      </c>
      <c r="G27" s="5">
        <f>C25*F27/1000</f>
        <v>0.01</v>
      </c>
      <c r="H27" s="5">
        <f>+IF(ISERROR((Servicios!K11/Servicios!J11)*F27),"NA",(Servicios!K11/Servicios!J11)*F27)</f>
        <v>0</v>
      </c>
      <c r="I27" s="5">
        <f>C25*H27</f>
        <v>0</v>
      </c>
      <c r="J27" s="8"/>
      <c r="M27" s="2"/>
      <c r="N27" s="2"/>
      <c r="O27" s="2"/>
      <c r="P27" s="2"/>
      <c r="Q27" s="8" t="s">
        <v>2</v>
      </c>
      <c r="R27" s="5">
        <f>+IF(ISERROR(0/Servicios!E11),"NA",0/Servicios!E11)</f>
        <v>0</v>
      </c>
      <c r="S27" s="5">
        <f>O25*R27/1000</f>
        <v>0</v>
      </c>
      <c r="T27" s="5">
        <f>+IF(ISERROR((Servicios!K11/Servicios!J11)*R27),"NA",(Servicios!K11/Servicios!J11)*R27)</f>
        <v>0</v>
      </c>
      <c r="U27" s="5">
        <f>O25*T27</f>
        <v>0</v>
      </c>
      <c r="V27" s="8"/>
    </row>
    <row r="28">
      <c r="A28" s="8"/>
      <c r="B28" s="8" t="s">
        <v>243</v>
      </c>
      <c r="C28" s="5">
        <f>Servicios!G6</f>
        <v>1</v>
      </c>
      <c r="D28" s="2"/>
      <c r="E28" s="2"/>
      <c r="F28" s="2"/>
      <c r="G28" s="2"/>
      <c r="H28" s="5">
        <f>SUM(H29:H32)</f>
        <v>0</v>
      </c>
      <c r="I28" s="5">
        <f>C28*H28</f>
        <v>0</v>
      </c>
      <c r="J28" s="2"/>
      <c r="M28" s="8"/>
      <c r="N28" s="8" t="s">
        <v>243</v>
      </c>
      <c r="O28" s="5">
        <f>Servicios!G7</f>
        <v>1</v>
      </c>
      <c r="P28" s="2"/>
      <c r="Q28" s="2"/>
      <c r="R28" s="2"/>
      <c r="S28" s="2"/>
      <c r="T28" s="5">
        <f>SUM(T29:T32)</f>
        <v>0</v>
      </c>
      <c r="U28" s="5">
        <f>O28*T28</f>
        <v>0</v>
      </c>
      <c r="V28" s="2"/>
    </row>
    <row r="29">
      <c r="A29" s="2"/>
      <c r="B29" s="2"/>
      <c r="C29" s="2"/>
      <c r="D29" s="2"/>
      <c r="E29" s="8" t="s">
        <v>29</v>
      </c>
      <c r="F29" s="5">
        <f>+IF(ISERROR(20/Servicios!E39),"NA",20/Servicios!E39)</f>
        <v>33.333333333333336</v>
      </c>
      <c r="G29" s="5">
        <f>C28*F29/1000</f>
        <v>0.033333333333333333</v>
      </c>
      <c r="H29" s="5">
        <f>+IF(ISERROR((Servicios!K39/Servicios!J39)*F29),"NA",(Servicios!K39/Servicios!J39)*F29)</f>
        <v>0</v>
      </c>
      <c r="I29" s="5">
        <f>C28*H29</f>
        <v>0</v>
      </c>
      <c r="J29" s="8"/>
      <c r="M29" s="2"/>
      <c r="N29" s="2"/>
      <c r="O29" s="2"/>
      <c r="P29" s="2"/>
      <c r="Q29" s="8" t="s">
        <v>29</v>
      </c>
      <c r="R29" s="5">
        <f>+IF(ISERROR(0/Servicios!E39),"NA",0/Servicios!E39)</f>
        <v>0</v>
      </c>
      <c r="S29" s="5">
        <f>O28*R29/1000</f>
        <v>0</v>
      </c>
      <c r="T29" s="5">
        <f>+IF(ISERROR((Servicios!K39/Servicios!J39)*R29),"NA",(Servicios!K39/Servicios!J39)*R29)</f>
        <v>0</v>
      </c>
      <c r="U29" s="5">
        <f>O28*T29</f>
        <v>0</v>
      </c>
      <c r="V29" s="8"/>
    </row>
    <row r="30">
      <c r="A30" s="2"/>
      <c r="B30" s="2"/>
      <c r="C30" s="2"/>
      <c r="D30" s="2"/>
      <c r="E30" s="8" t="s">
        <v>66</v>
      </c>
      <c r="F30" s="5">
        <f>+IF(ISERROR(25/Servicios!E76),"NA",25/Servicios!E76)</f>
        <v>31.25</v>
      </c>
      <c r="G30" s="5">
        <f>C28*F30/1000</f>
        <v>0.03125</v>
      </c>
      <c r="H30" s="5">
        <f>+IF(ISERROR((Servicios!K76/Servicios!J76)*F30),"NA",(Servicios!K76/Servicios!J76)*F30)</f>
        <v>0</v>
      </c>
      <c r="I30" s="5">
        <f>C28*H30</f>
        <v>0</v>
      </c>
      <c r="J30" s="8"/>
      <c r="M30" s="2"/>
      <c r="N30" s="2"/>
      <c r="O30" s="2"/>
      <c r="P30" s="2"/>
      <c r="Q30" s="8" t="s">
        <v>66</v>
      </c>
      <c r="R30" s="5">
        <f>+IF(ISERROR(0/Servicios!E76),"NA",0/Servicios!E76)</f>
        <v>0</v>
      </c>
      <c r="S30" s="5">
        <f>O28*R30/1000</f>
        <v>0</v>
      </c>
      <c r="T30" s="5">
        <f>+IF(ISERROR((Servicios!K76/Servicios!J76)*R30),"NA",(Servicios!K76/Servicios!J76)*R30)</f>
        <v>0</v>
      </c>
      <c r="U30" s="5">
        <f>O28*T30</f>
        <v>0</v>
      </c>
      <c r="V30" s="8"/>
    </row>
    <row r="31">
      <c r="A31" s="2"/>
      <c r="B31" s="2"/>
      <c r="C31" s="2"/>
      <c r="D31" s="2"/>
      <c r="E31" s="8" t="s">
        <v>21</v>
      </c>
      <c r="F31" s="5">
        <f>+IF(ISERROR(10/Servicios!E31),"NA",10/Servicios!E31)</f>
        <v>10.526315789473685</v>
      </c>
      <c r="G31" s="5">
        <f>C28*F31/1000</f>
        <v>0.010526315789473686</v>
      </c>
      <c r="H31" s="5">
        <f>+IF(ISERROR((Servicios!K31/Servicios!J31)*F31),"NA",(Servicios!K31/Servicios!J31)*F31)</f>
        <v>0</v>
      </c>
      <c r="I31" s="5">
        <f>C28*H31</f>
        <v>0</v>
      </c>
      <c r="J31" s="8"/>
      <c r="M31" s="2"/>
      <c r="N31" s="2"/>
      <c r="O31" s="2"/>
      <c r="P31" s="2"/>
      <c r="Q31" s="8" t="s">
        <v>21</v>
      </c>
      <c r="R31" s="5">
        <f>+IF(ISERROR(0/Servicios!E31),"NA",0/Servicios!E31)</f>
        <v>0</v>
      </c>
      <c r="S31" s="5">
        <f>O28*R31/1000</f>
        <v>0</v>
      </c>
      <c r="T31" s="5">
        <f>+IF(ISERROR((Servicios!K31/Servicios!J31)*R31),"NA",(Servicios!K31/Servicios!J31)*R31)</f>
        <v>0</v>
      </c>
      <c r="U31" s="5">
        <f>O28*T31</f>
        <v>0</v>
      </c>
      <c r="V31" s="8"/>
    </row>
    <row r="32">
      <c r="A32" s="2"/>
      <c r="B32" s="2"/>
      <c r="C32" s="2"/>
      <c r="D32" s="2"/>
      <c r="E32" s="8" t="s">
        <v>65</v>
      </c>
      <c r="F32" s="5">
        <f>+IF(ISERROR(15/Servicios!E75),"NA",15/Servicios!E75)</f>
        <v>16.666666666666668</v>
      </c>
      <c r="G32" s="5">
        <f>C28*F32/1000</f>
        <v>0.016666666666666666</v>
      </c>
      <c r="H32" s="5">
        <f>+IF(ISERROR((Servicios!K75/Servicios!J75)*F32),"NA",(Servicios!K75/Servicios!J75)*F32)</f>
        <v>0</v>
      </c>
      <c r="I32" s="5">
        <f>C28*H32</f>
        <v>0</v>
      </c>
      <c r="J32" s="8"/>
      <c r="M32" s="2"/>
      <c r="N32" s="2"/>
      <c r="O32" s="2"/>
      <c r="P32" s="2"/>
      <c r="Q32" s="8" t="s">
        <v>65</v>
      </c>
      <c r="R32" s="5">
        <f>+IF(ISERROR(0/Servicios!E75),"NA",0/Servicios!E75)</f>
        <v>0</v>
      </c>
      <c r="S32" s="5">
        <f>O28*R32/1000</f>
        <v>0</v>
      </c>
      <c r="T32" s="5">
        <f>+IF(ISERROR((Servicios!K75/Servicios!J75)*R32),"NA",(Servicios!K75/Servicios!J75)*R32)</f>
        <v>0</v>
      </c>
      <c r="U32" s="5">
        <f>O28*T32</f>
        <v>0</v>
      </c>
      <c r="V32" s="8"/>
    </row>
    <row r="33">
      <c r="A33" s="8"/>
      <c r="B33" s="8" t="s">
        <v>216</v>
      </c>
      <c r="C33" s="5">
        <f>Servicios!G6</f>
        <v>1</v>
      </c>
      <c r="D33" s="2"/>
      <c r="E33" s="2"/>
      <c r="F33" s="2"/>
      <c r="G33" s="2"/>
      <c r="H33" s="5">
        <f>SUM(H34:H36)</f>
        <v>0</v>
      </c>
      <c r="I33" s="5">
        <f>C33*H33</f>
        <v>0</v>
      </c>
      <c r="J33" s="2"/>
      <c r="M33" s="8"/>
      <c r="N33" s="8" t="s">
        <v>216</v>
      </c>
      <c r="O33" s="5">
        <f>Servicios!G7</f>
        <v>1</v>
      </c>
      <c r="P33" s="2"/>
      <c r="Q33" s="2"/>
      <c r="R33" s="2"/>
      <c r="S33" s="2"/>
      <c r="T33" s="5">
        <f>SUM(T34:T36)</f>
        <v>0</v>
      </c>
      <c r="U33" s="5">
        <f>O33*T33</f>
        <v>0</v>
      </c>
      <c r="V33" s="2"/>
    </row>
    <row r="34">
      <c r="A34" s="2"/>
      <c r="B34" s="2"/>
      <c r="C34" s="2"/>
      <c r="D34" s="2"/>
      <c r="E34" s="8" t="s">
        <v>6</v>
      </c>
      <c r="F34" s="5">
        <f>+IF(ISERROR(40/Servicios!E15),"NA",40/Servicios!E15)</f>
        <v>40</v>
      </c>
      <c r="G34" s="5">
        <f>C33*F34/1000</f>
        <v>0.04</v>
      </c>
      <c r="H34" s="5">
        <f>+IF(ISERROR((Servicios!K15/Servicios!J15)*F34),"NA",(Servicios!K15/Servicios!J15)*F34)</f>
        <v>0</v>
      </c>
      <c r="I34" s="5">
        <f>C33*H34</f>
        <v>0</v>
      </c>
      <c r="J34" s="8"/>
      <c r="M34" s="2"/>
      <c r="N34" s="2"/>
      <c r="O34" s="2"/>
      <c r="P34" s="2"/>
      <c r="Q34" s="8" t="s">
        <v>6</v>
      </c>
      <c r="R34" s="5">
        <f>+IF(ISERROR(0/Servicios!E15),"NA",0/Servicios!E15)</f>
        <v>0</v>
      </c>
      <c r="S34" s="5">
        <f>O33*R34/1000</f>
        <v>0</v>
      </c>
      <c r="T34" s="5">
        <f>+IF(ISERROR((Servicios!K15/Servicios!J15)*R34),"NA",(Servicios!K15/Servicios!J15)*R34)</f>
        <v>0</v>
      </c>
      <c r="U34" s="5">
        <f>O33*T34</f>
        <v>0</v>
      </c>
      <c r="V34" s="8"/>
    </row>
    <row r="35">
      <c r="A35" s="2"/>
      <c r="B35" s="2"/>
      <c r="C35" s="2"/>
      <c r="D35" s="2"/>
      <c r="E35" s="8" t="s">
        <v>70</v>
      </c>
      <c r="F35" s="5">
        <f>+IF(ISERROR(5/Servicios!E80),"NA",5/Servicios!E80)</f>
        <v>5.882352941176471</v>
      </c>
      <c r="G35" s="5">
        <f>C33*F35/1000</f>
        <v>0.0058823529411764714</v>
      </c>
      <c r="H35" s="5">
        <f>+IF(ISERROR((Servicios!K80/Servicios!J80)*F35),"NA",(Servicios!K80/Servicios!J80)*F35)</f>
        <v>0</v>
      </c>
      <c r="I35" s="5">
        <f>C33*H35</f>
        <v>0</v>
      </c>
      <c r="J35" s="8"/>
      <c r="M35" s="2"/>
      <c r="N35" s="2"/>
      <c r="O35" s="2"/>
      <c r="P35" s="2"/>
      <c r="Q35" s="8" t="s">
        <v>70</v>
      </c>
      <c r="R35" s="5">
        <f>+IF(ISERROR(0/Servicios!E80),"NA",0/Servicios!E80)</f>
        <v>0</v>
      </c>
      <c r="S35" s="5">
        <f>O33*R35/1000</f>
        <v>0</v>
      </c>
      <c r="T35" s="5">
        <f>+IF(ISERROR((Servicios!K80/Servicios!J80)*R35),"NA",(Servicios!K80/Servicios!J80)*R35)</f>
        <v>0</v>
      </c>
      <c r="U35" s="5">
        <f>O33*T35</f>
        <v>0</v>
      </c>
      <c r="V35" s="8"/>
    </row>
    <row r="36">
      <c r="A36" s="2"/>
      <c r="B36" s="2"/>
      <c r="C36" s="2"/>
      <c r="D36" s="2"/>
      <c r="E36" s="8" t="s">
        <v>2</v>
      </c>
      <c r="F36" s="5">
        <f>+IF(ISERROR(8/Servicios!E11),"NA",8/Servicios!E11)</f>
        <v>8</v>
      </c>
      <c r="G36" s="5">
        <f>C33*F36/1000</f>
        <v>0.008</v>
      </c>
      <c r="H36" s="5">
        <f>+IF(ISERROR((Servicios!K11/Servicios!J11)*F36),"NA",(Servicios!K11/Servicios!J11)*F36)</f>
        <v>0</v>
      </c>
      <c r="I36" s="5">
        <f>C33*H36</f>
        <v>0</v>
      </c>
      <c r="J36" s="8"/>
      <c r="M36" s="2"/>
      <c r="N36" s="2"/>
      <c r="O36" s="2"/>
      <c r="P36" s="2"/>
      <c r="Q36" s="8" t="s">
        <v>2</v>
      </c>
      <c r="R36" s="5">
        <f>+IF(ISERROR(0/Servicios!E11),"NA",0/Servicios!E11)</f>
        <v>0</v>
      </c>
      <c r="S36" s="5">
        <f>O33*R36/1000</f>
        <v>0</v>
      </c>
      <c r="T36" s="5">
        <f>+IF(ISERROR((Servicios!K11/Servicios!J11)*R36),"NA",(Servicios!K11/Servicios!J11)*R36)</f>
        <v>0</v>
      </c>
      <c r="U36" s="5">
        <f>O33*T36</f>
        <v>0</v>
      </c>
      <c r="V36" s="8"/>
    </row>
    <row r="37">
      <c r="A37" s="8"/>
      <c r="B37" s="8" t="s">
        <v>244</v>
      </c>
      <c r="C37" s="5">
        <f>Servicios!G6</f>
        <v>1</v>
      </c>
      <c r="D37" s="2"/>
      <c r="E37" s="2"/>
      <c r="F37" s="2"/>
      <c r="G37" s="2"/>
      <c r="H37" s="5">
        <f>SUM(H38:H39)</f>
        <v>0</v>
      </c>
      <c r="I37" s="5">
        <f>C37*H37</f>
        <v>0</v>
      </c>
      <c r="J37" s="2"/>
      <c r="M37" s="8"/>
      <c r="N37" s="8" t="s">
        <v>244</v>
      </c>
      <c r="O37" s="5">
        <f>Servicios!G7</f>
        <v>1</v>
      </c>
      <c r="P37" s="2"/>
      <c r="Q37" s="2"/>
      <c r="R37" s="2"/>
      <c r="S37" s="2"/>
      <c r="T37" s="5">
        <f>SUM(T38:T39)</f>
        <v>0</v>
      </c>
      <c r="U37" s="5">
        <f>O37*T37</f>
        <v>0</v>
      </c>
      <c r="V37" s="2"/>
    </row>
    <row r="38">
      <c r="A38" s="2"/>
      <c r="B38" s="2"/>
      <c r="C38" s="2"/>
      <c r="D38" s="2"/>
      <c r="E38" s="8" t="s">
        <v>57</v>
      </c>
      <c r="F38" s="5">
        <f>+IF(ISERROR(90/Servicios!E67),"NA",90/Servicios!E67)</f>
        <v>90</v>
      </c>
      <c r="G38" s="5">
        <f>C37*F38/1000</f>
        <v>0.09</v>
      </c>
      <c r="H38" s="5">
        <f>+IF(ISERROR((Servicios!K67/Servicios!J67)*F38),"NA",(Servicios!K67/Servicios!J67)*F38)</f>
        <v>0</v>
      </c>
      <c r="I38" s="5">
        <f>C37*H38</f>
        <v>0</v>
      </c>
      <c r="J38" s="8"/>
      <c r="M38" s="2"/>
      <c r="N38" s="2"/>
      <c r="O38" s="2"/>
      <c r="P38" s="2"/>
      <c r="Q38" s="8" t="s">
        <v>57</v>
      </c>
      <c r="R38" s="5">
        <f>+IF(ISERROR(0/Servicios!E67),"NA",0/Servicios!E67)</f>
        <v>0</v>
      </c>
      <c r="S38" s="5">
        <f>O37*R38/1000</f>
        <v>0</v>
      </c>
      <c r="T38" s="5">
        <f>+IF(ISERROR((Servicios!K67/Servicios!J67)*R38),"NA",(Servicios!K67/Servicios!J67)*R38)</f>
        <v>0</v>
      </c>
      <c r="U38" s="5">
        <f>O37*T38</f>
        <v>0</v>
      </c>
      <c r="V38" s="8"/>
    </row>
    <row r="39">
      <c r="A39" s="2"/>
      <c r="B39" s="2"/>
      <c r="C39" s="2"/>
      <c r="D39" s="2"/>
      <c r="E39" s="8" t="s">
        <v>2</v>
      </c>
      <c r="F39" s="5">
        <f>+IF(ISERROR(10/Servicios!E11),"NA",10/Servicios!E11)</f>
        <v>10</v>
      </c>
      <c r="G39" s="5">
        <f>C37*F39/1000</f>
        <v>0.01</v>
      </c>
      <c r="H39" s="5">
        <f>+IF(ISERROR((Servicios!K11/Servicios!J11)*F39),"NA",(Servicios!K11/Servicios!J11)*F39)</f>
        <v>0</v>
      </c>
      <c r="I39" s="5">
        <f>C37*H39</f>
        <v>0</v>
      </c>
      <c r="J39" s="8"/>
      <c r="M39" s="2"/>
      <c r="N39" s="2"/>
      <c r="O39" s="2"/>
      <c r="P39" s="2"/>
      <c r="Q39" s="8" t="s">
        <v>2</v>
      </c>
      <c r="R39" s="5">
        <f>+IF(ISERROR(0/Servicios!E11),"NA",0/Servicios!E11)</f>
        <v>0</v>
      </c>
      <c r="S39" s="5">
        <f>O37*R39/1000</f>
        <v>0</v>
      </c>
      <c r="T39" s="5">
        <f>+IF(ISERROR((Servicios!K11/Servicios!J11)*R39),"NA",(Servicios!K11/Servicios!J11)*R39)</f>
        <v>0</v>
      </c>
      <c r="U39" s="5">
        <f>O37*T39</f>
        <v>0</v>
      </c>
      <c r="V39" s="8"/>
    </row>
    <row r="40">
      <c r="A40" s="8"/>
      <c r="B40" s="8" t="s">
        <v>218</v>
      </c>
      <c r="C40" s="5">
        <f>Servicios!G6</f>
        <v>1</v>
      </c>
      <c r="D40" s="2"/>
      <c r="E40" s="2"/>
      <c r="F40" s="2"/>
      <c r="G40" s="2"/>
      <c r="H40" s="5">
        <f>SUM(H41:H41)</f>
        <v>0</v>
      </c>
      <c r="I40" s="5">
        <f>C40*H40</f>
        <v>0</v>
      </c>
      <c r="J40" s="2"/>
      <c r="M40" s="8"/>
      <c r="N40" s="8" t="s">
        <v>218</v>
      </c>
      <c r="O40" s="5">
        <f>Servicios!G7</f>
        <v>1</v>
      </c>
      <c r="P40" s="2"/>
      <c r="Q40" s="2"/>
      <c r="R40" s="2"/>
      <c r="S40" s="2"/>
      <c r="T40" s="5">
        <f>SUM(T41:T41)</f>
        <v>0</v>
      </c>
      <c r="U40" s="5">
        <f>O40*T40</f>
        <v>0</v>
      </c>
      <c r="V40" s="2"/>
    </row>
    <row r="41">
      <c r="A41" s="2"/>
      <c r="B41" s="2"/>
      <c r="C41" s="2"/>
      <c r="D41" s="2"/>
      <c r="E41" s="8" t="s">
        <v>66</v>
      </c>
      <c r="F41" s="5">
        <f>+IF(ISERROR(70/Servicios!E76),"NA",70/Servicios!E76)</f>
        <v>87.5</v>
      </c>
      <c r="G41" s="5">
        <f>C40*F41/1000</f>
        <v>0.0875</v>
      </c>
      <c r="H41" s="5">
        <f>+IF(ISERROR((Servicios!K76/Servicios!J76)*F41),"NA",(Servicios!K76/Servicios!J76)*F41)</f>
        <v>0</v>
      </c>
      <c r="I41" s="5">
        <f>C40*H41</f>
        <v>0</v>
      </c>
      <c r="J41" s="8"/>
      <c r="M41" s="2"/>
      <c r="N41" s="2"/>
      <c r="O41" s="2"/>
      <c r="P41" s="2"/>
      <c r="Q41" s="8" t="s">
        <v>66</v>
      </c>
      <c r="R41" s="5">
        <f>+IF(ISERROR(0/Servicios!E76),"NA",0/Servicios!E76)</f>
        <v>0</v>
      </c>
      <c r="S41" s="5">
        <f>O40*R41/1000</f>
        <v>0</v>
      </c>
      <c r="T41" s="5">
        <f>+IF(ISERROR((Servicios!K76/Servicios!J76)*R41),"NA",(Servicios!K76/Servicios!J76)*R41)</f>
        <v>0</v>
      </c>
      <c r="U41" s="5">
        <f>O40*T41</f>
        <v>0</v>
      </c>
      <c r="V41" s="8"/>
    </row>
    <row r="42">
      <c r="A42" s="8" t="s">
        <v>201</v>
      </c>
      <c r="B42" s="8" t="s">
        <v>245</v>
      </c>
      <c r="C42" s="5">
        <f>Servicios!G6</f>
        <v>1</v>
      </c>
      <c r="D42" s="2"/>
      <c r="E42" s="2"/>
      <c r="F42" s="2"/>
      <c r="G42" s="2"/>
      <c r="H42" s="5">
        <f>SUM(H43:H44)</f>
        <v>0</v>
      </c>
      <c r="I42" s="5">
        <f>C42*H42</f>
        <v>0</v>
      </c>
      <c r="J42" s="2"/>
      <c r="M42" s="8" t="s">
        <v>201</v>
      </c>
      <c r="N42" s="8" t="s">
        <v>245</v>
      </c>
      <c r="O42" s="5">
        <f>Servicios!G7</f>
        <v>1</v>
      </c>
      <c r="P42" s="2"/>
      <c r="Q42" s="2"/>
      <c r="R42" s="2"/>
      <c r="S42" s="2"/>
      <c r="T42" s="5">
        <f>SUM(T43:T44)</f>
        <v>0</v>
      </c>
      <c r="U42" s="5">
        <f>O42*T42</f>
        <v>0</v>
      </c>
      <c r="V42" s="2"/>
    </row>
    <row r="43">
      <c r="A43" s="2"/>
      <c r="B43" s="2"/>
      <c r="C43" s="2"/>
      <c r="D43" s="2"/>
      <c r="E43" s="8" t="s">
        <v>40</v>
      </c>
      <c r="F43" s="5">
        <f>+IF(ISERROR(100/Servicios!E50),"NA",100/Servicios!E50)</f>
        <v>100</v>
      </c>
      <c r="G43" s="5">
        <f>C42*F43/1000</f>
        <v>0.1</v>
      </c>
      <c r="H43" s="5">
        <f>+IF(ISERROR((Servicios!K50/Servicios!J50)*F43),"NA",(Servicios!K50/Servicios!J50)*F43)</f>
        <v>0</v>
      </c>
      <c r="I43" s="5">
        <f>C42*H43</f>
        <v>0</v>
      </c>
      <c r="J43" s="8"/>
      <c r="M43" s="2"/>
      <c r="N43" s="2"/>
      <c r="O43" s="2"/>
      <c r="P43" s="2"/>
      <c r="Q43" s="8" t="s">
        <v>40</v>
      </c>
      <c r="R43" s="5">
        <f>+IF(ISERROR(0/Servicios!E50),"NA",0/Servicios!E50)</f>
        <v>0</v>
      </c>
      <c r="S43" s="5">
        <f>O42*R43/1000</f>
        <v>0</v>
      </c>
      <c r="T43" s="5">
        <f>+IF(ISERROR((Servicios!K50/Servicios!J50)*R43),"NA",(Servicios!K50/Servicios!J50)*R43)</f>
        <v>0</v>
      </c>
      <c r="U43" s="5">
        <f>O42*T43</f>
        <v>0</v>
      </c>
      <c r="V43" s="8"/>
    </row>
    <row r="44">
      <c r="A44" s="2"/>
      <c r="B44" s="2"/>
      <c r="C44" s="2"/>
      <c r="D44" s="2"/>
      <c r="E44" s="8" t="s">
        <v>51</v>
      </c>
      <c r="F44" s="5">
        <f>+IF(ISERROR(15/Servicios!E61),"NA",15/Servicios!E61)</f>
        <v>15</v>
      </c>
      <c r="G44" s="5">
        <f>C42*F44/1000</f>
        <v>0.015</v>
      </c>
      <c r="H44" s="5">
        <f>+IF(ISERROR((Servicios!K61/Servicios!J61)*F44),"NA",(Servicios!K61/Servicios!J61)*F44)</f>
        <v>0</v>
      </c>
      <c r="I44" s="5">
        <f>C42*H44</f>
        <v>0</v>
      </c>
      <c r="J44" s="8"/>
      <c r="M44" s="2"/>
      <c r="N44" s="2"/>
      <c r="O44" s="2"/>
      <c r="P44" s="2"/>
      <c r="Q44" s="8" t="s">
        <v>51</v>
      </c>
      <c r="R44" s="5">
        <f>+IF(ISERROR(0/Servicios!E61),"NA",0/Servicios!E61)</f>
        <v>0</v>
      </c>
      <c r="S44" s="5">
        <f>O42*R44/1000</f>
        <v>0</v>
      </c>
      <c r="T44" s="5">
        <f>+IF(ISERROR((Servicios!K61/Servicios!J61)*R44),"NA",(Servicios!K61/Servicios!J61)*R44)</f>
        <v>0</v>
      </c>
      <c r="U44" s="5">
        <f>O42*T44</f>
        <v>0</v>
      </c>
      <c r="V44" s="8"/>
    </row>
    <row r="45">
      <c r="A45" s="8"/>
      <c r="B45" s="8" t="s">
        <v>239</v>
      </c>
      <c r="C45" s="5">
        <f>Servicios!G6</f>
        <v>1</v>
      </c>
      <c r="D45" s="2"/>
      <c r="E45" s="2"/>
      <c r="F45" s="2"/>
      <c r="G45" s="2"/>
      <c r="H45" s="5">
        <f>SUM(H46:H46)</f>
        <v>0</v>
      </c>
      <c r="I45" s="5">
        <f>C45*H45</f>
        <v>0</v>
      </c>
      <c r="J45" s="2"/>
      <c r="M45" s="8"/>
      <c r="N45" s="8" t="s">
        <v>239</v>
      </c>
      <c r="O45" s="5">
        <f>Servicios!G7</f>
        <v>1</v>
      </c>
      <c r="P45" s="2"/>
      <c r="Q45" s="2"/>
      <c r="R45" s="2"/>
      <c r="S45" s="2"/>
      <c r="T45" s="5">
        <f>SUM(T46:T46)</f>
        <v>0</v>
      </c>
      <c r="U45" s="5">
        <f>O45*T45</f>
        <v>0</v>
      </c>
      <c r="V45" s="2"/>
    </row>
    <row r="46">
      <c r="A46" s="2"/>
      <c r="B46" s="2"/>
      <c r="C46" s="2"/>
      <c r="D46" s="2"/>
      <c r="E46" s="8" t="s">
        <v>54</v>
      </c>
      <c r="F46" s="5">
        <f>+IF(ISERROR(50/Servicios!E64),"NA",50/Servicios!E64)</f>
        <v>50</v>
      </c>
      <c r="G46" s="5">
        <f>C45*F46/1000</f>
        <v>0.05</v>
      </c>
      <c r="H46" s="5">
        <f>+IF(ISERROR((Servicios!K64/Servicios!J64)*F46),"NA",(Servicios!K64/Servicios!J64)*F46)</f>
        <v>0</v>
      </c>
      <c r="I46" s="5">
        <f>C45*H46</f>
        <v>0</v>
      </c>
      <c r="J46" s="8"/>
      <c r="M46" s="2"/>
      <c r="N46" s="2"/>
      <c r="O46" s="2"/>
      <c r="P46" s="2"/>
      <c r="Q46" s="8" t="s">
        <v>54</v>
      </c>
      <c r="R46" s="5">
        <f>+IF(ISERROR(0/Servicios!E64),"NA",0/Servicios!E64)</f>
        <v>0</v>
      </c>
      <c r="S46" s="5">
        <f>O45*R46/1000</f>
        <v>0</v>
      </c>
      <c r="T46" s="5">
        <f>+IF(ISERROR((Servicios!K64/Servicios!J64)*R46),"NA",(Servicios!K64/Servicios!J64)*R46)</f>
        <v>0</v>
      </c>
      <c r="U46" s="5">
        <f>O45*T46</f>
        <v>0</v>
      </c>
      <c r="V46" s="8"/>
    </row>
    <row r="47">
      <c r="A47" s="8" t="s">
        <v>204</v>
      </c>
      <c r="B47" s="8" t="s">
        <v>246</v>
      </c>
      <c r="C47" s="5">
        <f>Servicios!G6</f>
        <v>1</v>
      </c>
      <c r="D47" s="2"/>
      <c r="E47" s="2"/>
      <c r="F47" s="2"/>
      <c r="G47" s="2"/>
      <c r="H47" s="5">
        <f>SUM(H48:H50)</f>
        <v>0</v>
      </c>
      <c r="I47" s="5">
        <f>C47*H47</f>
        <v>0</v>
      </c>
      <c r="J47" s="2"/>
      <c r="M47" s="8" t="s">
        <v>204</v>
      </c>
      <c r="N47" s="8" t="s">
        <v>246</v>
      </c>
      <c r="O47" s="5">
        <f>Servicios!G7</f>
        <v>1</v>
      </c>
      <c r="P47" s="2"/>
      <c r="Q47" s="2"/>
      <c r="R47" s="2"/>
      <c r="S47" s="2"/>
      <c r="T47" s="5">
        <f>SUM(T48:T50)</f>
        <v>0</v>
      </c>
      <c r="U47" s="5">
        <f>O47*T47</f>
        <v>0</v>
      </c>
      <c r="V47" s="2"/>
    </row>
    <row r="48">
      <c r="A48" s="2"/>
      <c r="B48" s="2"/>
      <c r="C48" s="2"/>
      <c r="D48" s="2"/>
      <c r="E48" s="8" t="s">
        <v>3</v>
      </c>
      <c r="F48" s="5">
        <f>+IF(ISERROR(40/Servicios!E12),"NA",40/Servicios!E12)</f>
        <v>80</v>
      </c>
      <c r="G48" s="5">
        <f>C47*F48/1000</f>
        <v>0.08</v>
      </c>
      <c r="H48" s="5">
        <f>+IF(ISERROR((Servicios!K12/Servicios!J12)*F48),"NA",(Servicios!K12/Servicios!J12)*F48)</f>
        <v>0</v>
      </c>
      <c r="I48" s="5">
        <f>C47*H48</f>
        <v>0</v>
      </c>
      <c r="J48" s="8"/>
      <c r="M48" s="2"/>
      <c r="N48" s="2"/>
      <c r="O48" s="2"/>
      <c r="P48" s="2"/>
      <c r="Q48" s="8" t="s">
        <v>3</v>
      </c>
      <c r="R48" s="5">
        <f>+IF(ISERROR(0/Servicios!E12),"NA",0/Servicios!E12)</f>
        <v>0</v>
      </c>
      <c r="S48" s="5">
        <f>O47*R48/1000</f>
        <v>0</v>
      </c>
      <c r="T48" s="5">
        <f>+IF(ISERROR((Servicios!K12/Servicios!J12)*R48),"NA",(Servicios!K12/Servicios!J12)*R48)</f>
        <v>0</v>
      </c>
      <c r="U48" s="5">
        <f>O47*T48</f>
        <v>0</v>
      </c>
      <c r="V48" s="8"/>
    </row>
    <row r="49">
      <c r="A49" s="2"/>
      <c r="B49" s="2"/>
      <c r="C49" s="2"/>
      <c r="D49" s="2"/>
      <c r="E49" s="8" t="s">
        <v>56</v>
      </c>
      <c r="F49" s="5">
        <f>+IF(ISERROR(25/Servicios!E66),"NA",25/Servicios!E66)</f>
        <v>31.25</v>
      </c>
      <c r="G49" s="5">
        <f>C47*F49/1000</f>
        <v>0.03125</v>
      </c>
      <c r="H49" s="5">
        <f>+IF(ISERROR((Servicios!K66/Servicios!J66)*F49),"NA",(Servicios!K66/Servicios!J66)*F49)</f>
        <v>0</v>
      </c>
      <c r="I49" s="5">
        <f>C47*H49</f>
        <v>0</v>
      </c>
      <c r="J49" s="8"/>
      <c r="M49" s="2"/>
      <c r="N49" s="2"/>
      <c r="O49" s="2"/>
      <c r="P49" s="2"/>
      <c r="Q49" s="8" t="s">
        <v>56</v>
      </c>
      <c r="R49" s="5">
        <f>+IF(ISERROR(0/Servicios!E66),"NA",0/Servicios!E66)</f>
        <v>0</v>
      </c>
      <c r="S49" s="5">
        <f>O47*R49/1000</f>
        <v>0</v>
      </c>
      <c r="T49" s="5">
        <f>+IF(ISERROR((Servicios!K66/Servicios!J66)*R49),"NA",(Servicios!K66/Servicios!J66)*R49)</f>
        <v>0</v>
      </c>
      <c r="U49" s="5">
        <f>O47*T49</f>
        <v>0</v>
      </c>
      <c r="V49" s="8"/>
    </row>
    <row r="50">
      <c r="A50" s="2"/>
      <c r="B50" s="2"/>
      <c r="C50" s="2"/>
      <c r="D50" s="2"/>
      <c r="E50" s="8" t="s">
        <v>40</v>
      </c>
      <c r="F50" s="5">
        <f>+IF(ISERROR(50/Servicios!E50),"NA",50/Servicios!E50)</f>
        <v>50</v>
      </c>
      <c r="G50" s="5">
        <f>C47*F50/1000</f>
        <v>0.05</v>
      </c>
      <c r="H50" s="5">
        <f>+IF(ISERROR((Servicios!K50/Servicios!J50)*F50),"NA",(Servicios!K50/Servicios!J50)*F50)</f>
        <v>0</v>
      </c>
      <c r="I50" s="5">
        <f>C47*H50</f>
        <v>0</v>
      </c>
      <c r="J50" s="8"/>
      <c r="M50" s="2"/>
      <c r="N50" s="2"/>
      <c r="O50" s="2"/>
      <c r="P50" s="2"/>
      <c r="Q50" s="8" t="s">
        <v>40</v>
      </c>
      <c r="R50" s="5">
        <f>+IF(ISERROR(0/Servicios!E50),"NA",0/Servicios!E50)</f>
        <v>0</v>
      </c>
      <c r="S50" s="5">
        <f>O47*R50/1000</f>
        <v>0</v>
      </c>
      <c r="T50" s="5">
        <f>+IF(ISERROR((Servicios!K50/Servicios!J50)*R50),"NA",(Servicios!K50/Servicios!J50)*R50)</f>
        <v>0</v>
      </c>
      <c r="U50" s="5">
        <f>O47*T50</f>
        <v>0</v>
      </c>
      <c r="V50" s="8"/>
    </row>
    <row r="51">
      <c r="A51" s="8"/>
      <c r="B51" s="8" t="s">
        <v>247</v>
      </c>
      <c r="C51" s="5">
        <f>Servicios!G6</f>
        <v>1</v>
      </c>
      <c r="D51" s="2"/>
      <c r="E51" s="2"/>
      <c r="F51" s="2"/>
      <c r="G51" s="2"/>
      <c r="H51" s="5">
        <f>SUM(H52:H55)</f>
        <v>0</v>
      </c>
      <c r="I51" s="5">
        <f>C51*H51</f>
        <v>0</v>
      </c>
      <c r="J51" s="2"/>
      <c r="M51" s="8"/>
      <c r="N51" s="8" t="s">
        <v>247</v>
      </c>
      <c r="O51" s="5">
        <f>Servicios!G7</f>
        <v>1</v>
      </c>
      <c r="P51" s="2"/>
      <c r="Q51" s="2"/>
      <c r="R51" s="2"/>
      <c r="S51" s="2"/>
      <c r="T51" s="5">
        <f>SUM(T52:T55)</f>
        <v>0</v>
      </c>
      <c r="U51" s="5">
        <f>O51*T51</f>
        <v>0</v>
      </c>
      <c r="V51" s="2"/>
    </row>
    <row r="52">
      <c r="A52" s="2"/>
      <c r="B52" s="2"/>
      <c r="C52" s="2"/>
      <c r="D52" s="2"/>
      <c r="E52" s="8" t="s">
        <v>63</v>
      </c>
      <c r="F52" s="5">
        <f>+IF(ISERROR(80/Servicios!E73),"NA",80/Servicios!E73)</f>
        <v>133.33333333333334</v>
      </c>
      <c r="G52" s="5">
        <f>C51*F52/1000</f>
        <v>0.13333333333333333</v>
      </c>
      <c r="H52" s="5">
        <f>+IF(ISERROR((Servicios!K73/Servicios!J73)*F52),"NA",(Servicios!K73/Servicios!J73)*F52)</f>
        <v>0</v>
      </c>
      <c r="I52" s="5">
        <f>C51*H52</f>
        <v>0</v>
      </c>
      <c r="J52" s="8"/>
      <c r="M52" s="2"/>
      <c r="N52" s="2"/>
      <c r="O52" s="2"/>
      <c r="P52" s="2"/>
      <c r="Q52" s="8" t="s">
        <v>63</v>
      </c>
      <c r="R52" s="5">
        <f>+IF(ISERROR(0/Servicios!E73),"NA",0/Servicios!E73)</f>
        <v>0</v>
      </c>
      <c r="S52" s="5">
        <f>O51*R52/1000</f>
        <v>0</v>
      </c>
      <c r="T52" s="5">
        <f>+IF(ISERROR((Servicios!K73/Servicios!J73)*R52),"NA",(Servicios!K73/Servicios!J73)*R52)</f>
        <v>0</v>
      </c>
      <c r="U52" s="5">
        <f>O51*T52</f>
        <v>0</v>
      </c>
      <c r="V52" s="8"/>
    </row>
    <row r="53">
      <c r="A53" s="2"/>
      <c r="B53" s="2"/>
      <c r="C53" s="2"/>
      <c r="D53" s="2"/>
      <c r="E53" s="8" t="s">
        <v>22</v>
      </c>
      <c r="F53" s="5">
        <f>+IF(ISERROR(8/Servicios!E32),"NA",8/Servicios!E32)</f>
        <v>20</v>
      </c>
      <c r="G53" s="5">
        <f>C51*F53/1000</f>
        <v>0.02</v>
      </c>
      <c r="H53" s="5">
        <f>+IF(ISERROR((Servicios!K32/Servicios!J32)*F53),"NA",(Servicios!K32/Servicios!J32)*F53)</f>
        <v>0</v>
      </c>
      <c r="I53" s="5">
        <f>C51*H53</f>
        <v>0</v>
      </c>
      <c r="J53" s="8"/>
      <c r="M53" s="2"/>
      <c r="N53" s="2"/>
      <c r="O53" s="2"/>
      <c r="P53" s="2"/>
      <c r="Q53" s="8" t="s">
        <v>22</v>
      </c>
      <c r="R53" s="5">
        <f>+IF(ISERROR(0/Servicios!E32),"NA",0/Servicios!E32)</f>
        <v>0</v>
      </c>
      <c r="S53" s="5">
        <f>O51*R53/1000</f>
        <v>0</v>
      </c>
      <c r="T53" s="5">
        <f>+IF(ISERROR((Servicios!K32/Servicios!J32)*R53),"NA",(Servicios!K32/Servicios!J32)*R53)</f>
        <v>0</v>
      </c>
      <c r="U53" s="5">
        <f>O51*T53</f>
        <v>0</v>
      </c>
      <c r="V53" s="8"/>
    </row>
    <row r="54">
      <c r="A54" s="2"/>
      <c r="B54" s="2"/>
      <c r="C54" s="2"/>
      <c r="D54" s="2"/>
      <c r="E54" s="8" t="s">
        <v>66</v>
      </c>
      <c r="F54" s="5">
        <f>+IF(ISERROR(8/Servicios!E76),"NA",8/Servicios!E76)</f>
        <v>10</v>
      </c>
      <c r="G54" s="5">
        <f>C51*F54/1000</f>
        <v>0.01</v>
      </c>
      <c r="H54" s="5">
        <f>+IF(ISERROR((Servicios!K76/Servicios!J76)*F54),"NA",(Servicios!K76/Servicios!J76)*F54)</f>
        <v>0</v>
      </c>
      <c r="I54" s="5">
        <f>C51*H54</f>
        <v>0</v>
      </c>
      <c r="J54" s="8"/>
      <c r="M54" s="2"/>
      <c r="N54" s="2"/>
      <c r="O54" s="2"/>
      <c r="P54" s="2"/>
      <c r="Q54" s="8" t="s">
        <v>66</v>
      </c>
      <c r="R54" s="5">
        <f>+IF(ISERROR(0/Servicios!E76),"NA",0/Servicios!E76)</f>
        <v>0</v>
      </c>
      <c r="S54" s="5">
        <f>O51*R54/1000</f>
        <v>0</v>
      </c>
      <c r="T54" s="5">
        <f>+IF(ISERROR((Servicios!K76/Servicios!J76)*R54),"NA",(Servicios!K76/Servicios!J76)*R54)</f>
        <v>0</v>
      </c>
      <c r="U54" s="5">
        <f>O51*T54</f>
        <v>0</v>
      </c>
      <c r="V54" s="8"/>
    </row>
    <row r="55">
      <c r="A55" s="2"/>
      <c r="B55" s="2"/>
      <c r="C55" s="2"/>
      <c r="D55" s="2"/>
      <c r="E55" s="8" t="s">
        <v>2</v>
      </c>
      <c r="F55" s="5">
        <f>+IF(ISERROR(5/Servicios!E11),"NA",5/Servicios!E11)</f>
        <v>5</v>
      </c>
      <c r="G55" s="5">
        <f>C51*F55/1000</f>
        <v>0.005</v>
      </c>
      <c r="H55" s="5">
        <f>+IF(ISERROR((Servicios!K11/Servicios!J11)*F55),"NA",(Servicios!K11/Servicios!J11)*F55)</f>
        <v>0</v>
      </c>
      <c r="I55" s="5">
        <f>C51*H55</f>
        <v>0</v>
      </c>
      <c r="J55" s="8"/>
      <c r="M55" s="2"/>
      <c r="N55" s="2"/>
      <c r="O55" s="2"/>
      <c r="P55" s="2"/>
      <c r="Q55" s="8" t="s">
        <v>2</v>
      </c>
      <c r="R55" s="5">
        <f>+IF(ISERROR(0/Servicios!E11),"NA",0/Servicios!E11)</f>
        <v>0</v>
      </c>
      <c r="S55" s="5">
        <f>O51*R55/1000</f>
        <v>0</v>
      </c>
      <c r="T55" s="5">
        <f>+IF(ISERROR((Servicios!K11/Servicios!J11)*R55),"NA",(Servicios!K11/Servicios!J11)*R55)</f>
        <v>0</v>
      </c>
      <c r="U55" s="5">
        <f>O51*T55</f>
        <v>0</v>
      </c>
      <c r="V55" s="8"/>
    </row>
    <row r="56">
      <c r="A56" s="8"/>
      <c r="B56" s="8" t="s">
        <v>248</v>
      </c>
      <c r="C56" s="5">
        <f>Servicios!G6</f>
        <v>1</v>
      </c>
      <c r="D56" s="2"/>
      <c r="E56" s="2"/>
      <c r="F56" s="2"/>
      <c r="G56" s="2"/>
      <c r="H56" s="5">
        <f>SUM(H57:H59)</f>
        <v>0</v>
      </c>
      <c r="I56" s="5">
        <f>C56*H56</f>
        <v>0</v>
      </c>
      <c r="J56" s="2"/>
      <c r="M56" s="8"/>
      <c r="N56" s="8" t="s">
        <v>248</v>
      </c>
      <c r="O56" s="5">
        <f>Servicios!G7</f>
        <v>1</v>
      </c>
      <c r="P56" s="2"/>
      <c r="Q56" s="2"/>
      <c r="R56" s="2"/>
      <c r="S56" s="2"/>
      <c r="T56" s="5">
        <f>SUM(T57:T59)</f>
        <v>0</v>
      </c>
      <c r="U56" s="5">
        <f>O56*T56</f>
        <v>0</v>
      </c>
      <c r="V56" s="2"/>
    </row>
    <row r="57">
      <c r="A57" s="2"/>
      <c r="B57" s="2"/>
      <c r="C57" s="2"/>
      <c r="D57" s="2"/>
      <c r="E57" s="8" t="s">
        <v>60</v>
      </c>
      <c r="F57" s="5">
        <f>+IF(ISERROR(60/Servicios!E70),"NA",60/Servicios!E70)</f>
        <v>66.666666666666671</v>
      </c>
      <c r="G57" s="5">
        <f>C56*F57/1000</f>
        <v>0.066666666666666666</v>
      </c>
      <c r="H57" s="5">
        <f>+IF(ISERROR((Servicios!K70/Servicios!J70)*F57),"NA",(Servicios!K70/Servicios!J70)*F57)</f>
        <v>0</v>
      </c>
      <c r="I57" s="5">
        <f>C56*H57</f>
        <v>0</v>
      </c>
      <c r="J57" s="8"/>
      <c r="M57" s="2"/>
      <c r="N57" s="2"/>
      <c r="O57" s="2"/>
      <c r="P57" s="2"/>
      <c r="Q57" s="8" t="s">
        <v>60</v>
      </c>
      <c r="R57" s="5">
        <f>+IF(ISERROR(0/Servicios!E70),"NA",0/Servicios!E70)</f>
        <v>0</v>
      </c>
      <c r="S57" s="5">
        <f>O56*R57/1000</f>
        <v>0</v>
      </c>
      <c r="T57" s="5">
        <f>+IF(ISERROR((Servicios!K70/Servicios!J70)*R57),"NA",(Servicios!K70/Servicios!J70)*R57)</f>
        <v>0</v>
      </c>
      <c r="U57" s="5">
        <f>O56*T57</f>
        <v>0</v>
      </c>
      <c r="V57" s="8"/>
    </row>
    <row r="58">
      <c r="A58" s="2"/>
      <c r="B58" s="2"/>
      <c r="C58" s="2"/>
      <c r="D58" s="2"/>
      <c r="E58" s="8" t="s">
        <v>22</v>
      </c>
      <c r="F58" s="5">
        <f>+IF(ISERROR(5/Servicios!E32),"NA",5/Servicios!E32)</f>
        <v>12.5</v>
      </c>
      <c r="G58" s="5">
        <f>C56*F58/1000</f>
        <v>0.0125</v>
      </c>
      <c r="H58" s="5">
        <f>+IF(ISERROR((Servicios!K32/Servicios!J32)*F58),"NA",(Servicios!K32/Servicios!J32)*F58)</f>
        <v>0</v>
      </c>
      <c r="I58" s="5">
        <f>C56*H58</f>
        <v>0</v>
      </c>
      <c r="J58" s="8"/>
      <c r="M58" s="2"/>
      <c r="N58" s="2"/>
      <c r="O58" s="2"/>
      <c r="P58" s="2"/>
      <c r="Q58" s="8" t="s">
        <v>22</v>
      </c>
      <c r="R58" s="5">
        <f>+IF(ISERROR(0/Servicios!E32),"NA",0/Servicios!E32)</f>
        <v>0</v>
      </c>
      <c r="S58" s="5">
        <f>O56*R58/1000</f>
        <v>0</v>
      </c>
      <c r="T58" s="5">
        <f>+IF(ISERROR((Servicios!K32/Servicios!J32)*R58),"NA",(Servicios!K32/Servicios!J32)*R58)</f>
        <v>0</v>
      </c>
      <c r="U58" s="5">
        <f>O56*T58</f>
        <v>0</v>
      </c>
      <c r="V58" s="8"/>
    </row>
    <row r="59">
      <c r="A59" s="2"/>
      <c r="B59" s="2"/>
      <c r="C59" s="2"/>
      <c r="D59" s="2"/>
      <c r="E59" s="8" t="s">
        <v>66</v>
      </c>
      <c r="F59" s="5">
        <f>+IF(ISERROR(10/Servicios!E76),"NA",10/Servicios!E76)</f>
        <v>12.5</v>
      </c>
      <c r="G59" s="5">
        <f>C56*F59/1000</f>
        <v>0.0125</v>
      </c>
      <c r="H59" s="5">
        <f>+IF(ISERROR((Servicios!K76/Servicios!J76)*F59),"NA",(Servicios!K76/Servicios!J76)*F59)</f>
        <v>0</v>
      </c>
      <c r="I59" s="5">
        <f>C56*H59</f>
        <v>0</v>
      </c>
      <c r="J59" s="8"/>
      <c r="M59" s="2"/>
      <c r="N59" s="2"/>
      <c r="O59" s="2"/>
      <c r="P59" s="2"/>
      <c r="Q59" s="8" t="s">
        <v>66</v>
      </c>
      <c r="R59" s="5">
        <f>+IF(ISERROR(0/Servicios!E76),"NA",0/Servicios!E76)</f>
        <v>0</v>
      </c>
      <c r="S59" s="5">
        <f>O56*R59/1000</f>
        <v>0</v>
      </c>
      <c r="T59" s="5">
        <f>+IF(ISERROR((Servicios!K76/Servicios!J76)*R59),"NA",(Servicios!K76/Servicios!J76)*R59)</f>
        <v>0</v>
      </c>
      <c r="U59" s="5">
        <f>O56*T59</f>
        <v>0</v>
      </c>
      <c r="V59" s="8"/>
    </row>
    <row r="60">
      <c r="A60" s="8"/>
      <c r="B60" s="8" t="s">
        <v>223</v>
      </c>
      <c r="C60" s="5">
        <f>Servicios!G6</f>
        <v>1</v>
      </c>
      <c r="D60" s="2"/>
      <c r="E60" s="2"/>
      <c r="F60" s="2"/>
      <c r="G60" s="2"/>
      <c r="H60" s="5">
        <f>SUM(H61:H62)</f>
        <v>0</v>
      </c>
      <c r="I60" s="5">
        <f>C60*H60</f>
        <v>0</v>
      </c>
      <c r="J60" s="2"/>
      <c r="M60" s="8"/>
      <c r="N60" s="8" t="s">
        <v>223</v>
      </c>
      <c r="O60" s="5">
        <f>Servicios!G7</f>
        <v>1</v>
      </c>
      <c r="P60" s="2"/>
      <c r="Q60" s="2"/>
      <c r="R60" s="2"/>
      <c r="S60" s="2"/>
      <c r="T60" s="5">
        <f>SUM(T61:T62)</f>
        <v>0</v>
      </c>
      <c r="U60" s="5">
        <f>O60*T60</f>
        <v>0</v>
      </c>
      <c r="V60" s="2"/>
    </row>
    <row r="61">
      <c r="A61" s="2"/>
      <c r="B61" s="2"/>
      <c r="C61" s="2"/>
      <c r="D61" s="2"/>
      <c r="E61" s="8" t="s">
        <v>6</v>
      </c>
      <c r="F61" s="5">
        <f>+IF(ISERROR(40/Servicios!E15),"NA",40/Servicios!E15)</f>
        <v>40</v>
      </c>
      <c r="G61" s="5">
        <f>C60*F61/1000</f>
        <v>0.04</v>
      </c>
      <c r="H61" s="5">
        <f>+IF(ISERROR((Servicios!K15/Servicios!J15)*F61),"NA",(Servicios!K15/Servicios!J15)*F61)</f>
        <v>0</v>
      </c>
      <c r="I61" s="5">
        <f>C60*H61</f>
        <v>0</v>
      </c>
      <c r="J61" s="8"/>
      <c r="M61" s="2"/>
      <c r="N61" s="2"/>
      <c r="O61" s="2"/>
      <c r="P61" s="2"/>
      <c r="Q61" s="8" t="s">
        <v>6</v>
      </c>
      <c r="R61" s="5">
        <f>+IF(ISERROR(0/Servicios!E15),"NA",0/Servicios!E15)</f>
        <v>0</v>
      </c>
      <c r="S61" s="5">
        <f>O60*R61/1000</f>
        <v>0</v>
      </c>
      <c r="T61" s="5">
        <f>+IF(ISERROR((Servicios!K15/Servicios!J15)*R61),"NA",(Servicios!K15/Servicios!J15)*R61)</f>
        <v>0</v>
      </c>
      <c r="U61" s="5">
        <f>O60*T61</f>
        <v>0</v>
      </c>
      <c r="V61" s="8"/>
    </row>
    <row r="62">
      <c r="A62" s="2"/>
      <c r="B62" s="2"/>
      <c r="C62" s="2"/>
      <c r="D62" s="2"/>
      <c r="E62" s="8" t="s">
        <v>2</v>
      </c>
      <c r="F62" s="5">
        <f>+IF(ISERROR(8/Servicios!E11),"NA",8/Servicios!E11)</f>
        <v>8</v>
      </c>
      <c r="G62" s="5">
        <f>C60*F62/1000</f>
        <v>0.008</v>
      </c>
      <c r="H62" s="5">
        <f>+IF(ISERROR((Servicios!K11/Servicios!J11)*F62),"NA",(Servicios!K11/Servicios!J11)*F62)</f>
        <v>0</v>
      </c>
      <c r="I62" s="5">
        <f>C60*H62</f>
        <v>0</v>
      </c>
      <c r="J62" s="8"/>
      <c r="M62" s="2"/>
      <c r="N62" s="2"/>
      <c r="O62" s="2"/>
      <c r="P62" s="2"/>
      <c r="Q62" s="8" t="s">
        <v>2</v>
      </c>
      <c r="R62" s="5">
        <f>+IF(ISERROR(0/Servicios!E11),"NA",0/Servicios!E11)</f>
        <v>0</v>
      </c>
      <c r="S62" s="5">
        <f>O60*R62/1000</f>
        <v>0</v>
      </c>
      <c r="T62" s="5">
        <f>+IF(ISERROR((Servicios!K11/Servicios!J11)*R62),"NA",(Servicios!K11/Servicios!J11)*R62)</f>
        <v>0</v>
      </c>
      <c r="U62" s="5">
        <f>O60*T62</f>
        <v>0</v>
      </c>
      <c r="V62" s="8"/>
    </row>
    <row r="63">
      <c r="A63" s="8"/>
      <c r="B63" s="8" t="s">
        <v>249</v>
      </c>
      <c r="C63" s="5">
        <f>Servicios!G6</f>
        <v>1</v>
      </c>
      <c r="D63" s="2"/>
      <c r="E63" s="2"/>
      <c r="F63" s="2"/>
      <c r="G63" s="2"/>
      <c r="H63" s="5">
        <f>SUM(H64:H65)</f>
        <v>0</v>
      </c>
      <c r="I63" s="5">
        <f>C63*H63</f>
        <v>0</v>
      </c>
      <c r="J63" s="2"/>
      <c r="M63" s="8"/>
      <c r="N63" s="8" t="s">
        <v>249</v>
      </c>
      <c r="O63" s="5">
        <f>Servicios!G7</f>
        <v>1</v>
      </c>
      <c r="P63" s="2"/>
      <c r="Q63" s="2"/>
      <c r="R63" s="2"/>
      <c r="S63" s="2"/>
      <c r="T63" s="5">
        <f>SUM(T64:T65)</f>
        <v>0</v>
      </c>
      <c r="U63" s="5">
        <f>O63*T63</f>
        <v>0</v>
      </c>
      <c r="V63" s="2"/>
    </row>
    <row r="64">
      <c r="A64" s="2"/>
      <c r="B64" s="2"/>
      <c r="C64" s="2"/>
      <c r="D64" s="2"/>
      <c r="E64" s="8" t="s">
        <v>34</v>
      </c>
      <c r="F64" s="5">
        <f>+IF(ISERROR(100/Servicios!E44),"NA",100/Servicios!E44)</f>
        <v>166.66666666666669</v>
      </c>
      <c r="G64" s="5">
        <f>C63*F64/1000</f>
        <v>0.16666666666666669</v>
      </c>
      <c r="H64" s="5">
        <f>+IF(ISERROR((Servicios!K44/Servicios!J44)*F64),"NA",(Servicios!K44/Servicios!J44)*F64)</f>
        <v>0</v>
      </c>
      <c r="I64" s="5">
        <f>C63*H64</f>
        <v>0</v>
      </c>
      <c r="J64" s="8"/>
      <c r="M64" s="2"/>
      <c r="N64" s="2"/>
      <c r="O64" s="2"/>
      <c r="P64" s="2"/>
      <c r="Q64" s="8" t="s">
        <v>34</v>
      </c>
      <c r="R64" s="5">
        <f>+IF(ISERROR(0/Servicios!E44),"NA",0/Servicios!E44)</f>
        <v>0</v>
      </c>
      <c r="S64" s="5">
        <f>O63*R64/1000</f>
        <v>0</v>
      </c>
      <c r="T64" s="5">
        <f>+IF(ISERROR((Servicios!K44/Servicios!J44)*R64),"NA",(Servicios!K44/Servicios!J44)*R64)</f>
        <v>0</v>
      </c>
      <c r="U64" s="5">
        <f>O63*T64</f>
        <v>0</v>
      </c>
      <c r="V64" s="8"/>
    </row>
    <row r="65">
      <c r="A65" s="2"/>
      <c r="B65" s="2"/>
      <c r="C65" s="2"/>
      <c r="D65" s="2"/>
      <c r="E65" s="8" t="s">
        <v>64</v>
      </c>
      <c r="F65" s="5">
        <f>+IF(ISERROR(10/Servicios!E74),"NA",10/Servicios!E74)</f>
        <v>10</v>
      </c>
      <c r="G65" s="5">
        <f>C63*F65/1000</f>
        <v>0.01</v>
      </c>
      <c r="H65" s="5">
        <f>+IF(ISERROR((Servicios!K74/Servicios!J74)*F65),"NA",(Servicios!K74/Servicios!J74)*F65)</f>
        <v>0</v>
      </c>
      <c r="I65" s="5">
        <f>C63*H65</f>
        <v>0</v>
      </c>
      <c r="J65" s="8"/>
      <c r="M65" s="2"/>
      <c r="N65" s="2"/>
      <c r="O65" s="2"/>
      <c r="P65" s="2"/>
      <c r="Q65" s="8" t="s">
        <v>64</v>
      </c>
      <c r="R65" s="5">
        <f>+IF(ISERROR(0/Servicios!E74),"NA",0/Servicios!E74)</f>
        <v>0</v>
      </c>
      <c r="S65" s="5">
        <f>O63*R65/1000</f>
        <v>0</v>
      </c>
      <c r="T65" s="5">
        <f>+IF(ISERROR((Servicios!K74/Servicios!J74)*R65),"NA",(Servicios!K74/Servicios!J74)*R65)</f>
        <v>0</v>
      </c>
      <c r="U65" s="5">
        <f>O63*T65</f>
        <v>0</v>
      </c>
      <c r="V65" s="8"/>
    </row>
    <row r="66">
      <c r="A66" s="8"/>
      <c r="B66" s="8" t="s">
        <v>250</v>
      </c>
      <c r="C66" s="5">
        <f>Servicios!G6</f>
        <v>1</v>
      </c>
      <c r="D66" s="2"/>
      <c r="E66" s="2"/>
      <c r="F66" s="2"/>
      <c r="G66" s="2"/>
      <c r="H66" s="5">
        <f>SUM(H67:H67)</f>
        <v>0</v>
      </c>
      <c r="I66" s="5">
        <f>C66*H66</f>
        <v>0</v>
      </c>
      <c r="J66" s="2"/>
      <c r="M66" s="8"/>
      <c r="N66" s="8" t="s">
        <v>250</v>
      </c>
      <c r="O66" s="5">
        <f>Servicios!G7</f>
        <v>1</v>
      </c>
      <c r="P66" s="2"/>
      <c r="Q66" s="2"/>
      <c r="R66" s="2"/>
      <c r="S66" s="2"/>
      <c r="T66" s="5">
        <f>SUM(T67:T67)</f>
        <v>0</v>
      </c>
      <c r="U66" s="5">
        <f>O66*T66</f>
        <v>0</v>
      </c>
      <c r="V66" s="2"/>
    </row>
    <row r="67">
      <c r="A67" s="2"/>
      <c r="B67" s="2"/>
      <c r="C67" s="2"/>
      <c r="D67" s="2"/>
      <c r="E67" s="8" t="s">
        <v>32</v>
      </c>
      <c r="F67" s="5">
        <f>+IF(ISERROR(70/Servicios!E42),"NA",70/Servicios!E42)</f>
        <v>93.333333333333329</v>
      </c>
      <c r="G67" s="5">
        <f>C66*F67/1000</f>
        <v>0.093333333333333324</v>
      </c>
      <c r="H67" s="5">
        <f>+IF(ISERROR((Servicios!K42/Servicios!J42)*F67),"NA",(Servicios!K42/Servicios!J42)*F67)</f>
        <v>0</v>
      </c>
      <c r="I67" s="5">
        <f>C66*H67</f>
        <v>0</v>
      </c>
      <c r="J67" s="8"/>
      <c r="M67" s="2"/>
      <c r="N67" s="2"/>
      <c r="O67" s="2"/>
      <c r="P67" s="2"/>
      <c r="Q67" s="8" t="s">
        <v>32</v>
      </c>
      <c r="R67" s="5">
        <f>+IF(ISERROR(0/Servicios!E42),"NA",0/Servicios!E42)</f>
        <v>0</v>
      </c>
      <c r="S67" s="5">
        <f>O66*R67/1000</f>
        <v>0</v>
      </c>
      <c r="T67" s="5">
        <f>+IF(ISERROR((Servicios!K42/Servicios!J42)*R67),"NA",(Servicios!K42/Servicios!J42)*R67)</f>
        <v>0</v>
      </c>
      <c r="U67" s="5">
        <f>O66*T67</f>
        <v>0</v>
      </c>
      <c r="V67" s="8"/>
    </row>
    <row r="68">
      <c r="A68" s="8" t="s">
        <v>251</v>
      </c>
      <c r="B68" s="8" t="s">
        <v>252</v>
      </c>
      <c r="C68" s="5">
        <f>Servicios!G6</f>
        <v>1</v>
      </c>
      <c r="D68" s="2"/>
      <c r="E68" s="2"/>
      <c r="F68" s="2"/>
      <c r="G68" s="2"/>
      <c r="H68" s="5">
        <f>SUM(H69:H69)</f>
        <v>0</v>
      </c>
      <c r="I68" s="5">
        <f>C68*H68</f>
        <v>0</v>
      </c>
      <c r="J68" s="2"/>
      <c r="M68" s="8" t="s">
        <v>251</v>
      </c>
      <c r="N68" s="8" t="s">
        <v>252</v>
      </c>
      <c r="O68" s="5">
        <f>Servicios!G7</f>
        <v>1</v>
      </c>
      <c r="P68" s="2"/>
      <c r="Q68" s="2"/>
      <c r="R68" s="2"/>
      <c r="S68" s="2"/>
      <c r="T68" s="5">
        <f>SUM(T69:T69)</f>
        <v>0</v>
      </c>
      <c r="U68" s="5">
        <f>O68*T68</f>
        <v>0</v>
      </c>
      <c r="V68" s="2"/>
    </row>
    <row r="69">
      <c r="A69" s="2"/>
      <c r="B69" s="2"/>
      <c r="C69" s="2"/>
      <c r="D69" s="2"/>
      <c r="E69" s="8" t="s">
        <v>40</v>
      </c>
      <c r="F69" s="5">
        <f>+IF(ISERROR(180/Servicios!E50),"NA",180/Servicios!E50)</f>
        <v>180</v>
      </c>
      <c r="G69" s="5">
        <f>C68*F69/1000</f>
        <v>0.18</v>
      </c>
      <c r="H69" s="5">
        <f>+IF(ISERROR((Servicios!K50/Servicios!J50)*F69),"NA",(Servicios!K50/Servicios!J50)*F69)</f>
        <v>0</v>
      </c>
      <c r="I69" s="5">
        <f>C68*H69</f>
        <v>0</v>
      </c>
      <c r="J69" s="8"/>
      <c r="M69" s="2"/>
      <c r="N69" s="2"/>
      <c r="O69" s="2"/>
      <c r="P69" s="2"/>
      <c r="Q69" s="8" t="s">
        <v>40</v>
      </c>
      <c r="R69" s="5">
        <f>+IF(ISERROR(0/Servicios!E50),"NA",0/Servicios!E50)</f>
        <v>0</v>
      </c>
      <c r="S69" s="5">
        <f>O68*R69/1000</f>
        <v>0</v>
      </c>
      <c r="T69" s="5">
        <f>+IF(ISERROR((Servicios!K50/Servicios!J50)*R69),"NA",(Servicios!K50/Servicios!J50)*R69)</f>
        <v>0</v>
      </c>
      <c r="U69" s="5">
        <f>O68*T69</f>
        <v>0</v>
      </c>
      <c r="V69" s="8"/>
    </row>
    <row r="70">
      <c r="A70" s="8"/>
      <c r="B70" s="8" t="s">
        <v>253</v>
      </c>
      <c r="C70" s="5">
        <f>Servicios!G6</f>
        <v>1</v>
      </c>
      <c r="D70" s="2"/>
      <c r="E70" s="2"/>
      <c r="F70" s="2"/>
      <c r="G70" s="2"/>
      <c r="H70" s="5">
        <f>SUM(H71:H71)</f>
        <v>0</v>
      </c>
      <c r="I70" s="5">
        <f>C70*H70</f>
        <v>0</v>
      </c>
      <c r="J70" s="2"/>
      <c r="M70" s="8"/>
      <c r="N70" s="8" t="s">
        <v>253</v>
      </c>
      <c r="O70" s="5">
        <f>Servicios!G7</f>
        <v>1</v>
      </c>
      <c r="P70" s="2"/>
      <c r="Q70" s="2"/>
      <c r="R70" s="2"/>
      <c r="S70" s="2"/>
      <c r="T70" s="5">
        <f>SUM(T71:T71)</f>
        <v>0</v>
      </c>
      <c r="U70" s="5">
        <f>O70*T70</f>
        <v>0</v>
      </c>
      <c r="V70" s="2"/>
    </row>
    <row r="71">
      <c r="A71" s="2"/>
      <c r="B71" s="2"/>
      <c r="C71" s="2"/>
      <c r="D71" s="2"/>
      <c r="E71" s="8" t="s">
        <v>31</v>
      </c>
      <c r="F71" s="5">
        <f>+IF(ISERROR(30/Servicios!E41),"NA",30/Servicios!E41)</f>
        <v>30</v>
      </c>
      <c r="G71" s="5">
        <f>C70*F71/1000</f>
        <v>0.03</v>
      </c>
      <c r="H71" s="5">
        <f>+IF(ISERROR((Servicios!K41/Servicios!J41)*F71),"NA",(Servicios!K41/Servicios!J41)*F71)</f>
        <v>0</v>
      </c>
      <c r="I71" s="5">
        <f>C70*H71</f>
        <v>0</v>
      </c>
      <c r="J71" s="8"/>
      <c r="M71" s="2"/>
      <c r="N71" s="2"/>
      <c r="O71" s="2"/>
      <c r="P71" s="2"/>
      <c r="Q71" s="8" t="s">
        <v>31</v>
      </c>
      <c r="R71" s="5">
        <f>+IF(ISERROR(0/Servicios!E41),"NA",0/Servicios!E41)</f>
        <v>0</v>
      </c>
      <c r="S71" s="5">
        <f>O70*R71/1000</f>
        <v>0</v>
      </c>
      <c r="T71" s="5">
        <f>+IF(ISERROR((Servicios!K41/Servicios!J41)*R71),"NA",(Servicios!K41/Servicios!J41)*R71)</f>
        <v>0</v>
      </c>
      <c r="U71" s="5">
        <f>O70*T71</f>
        <v>0</v>
      </c>
      <c r="V71" s="8"/>
    </row>
  </sheetData>
  <mergeCells>
    <mergeCell ref="A2:J2"/>
    <mergeCell ref="A3:J3"/>
    <mergeCell ref="M2:V2"/>
    <mergeCell ref="M3:V3"/>
  </mergeCells>
  <pageMargins left="0.7" right="0.7" top="0.75" bottom="0.75" header="0.3" footer="0.3"/>
  <pageSetup usePrinterDefaults="0"/>
</worksheet>
</file>

<file path=xl/worksheets/sheet7.xml><?xml version="1.0" encoding="utf-8"?>
<worksheet xmlns:r="http://schemas.openxmlformats.org/officeDocument/2006/relationships" xmlns="http://schemas.openxmlformats.org/spreadsheetml/2006/main">
  <dimension ref="A2:V76"/>
  <sheetViews>
    <sheetView topLeftCell="A1" workbookViewId="0">
      <selection activeCell="A1" sqref="A1"/>
    </sheetView>
  </sheetViews>
  <sheetFormatPr defaultColWidth="9.140625" defaultRowHeight="15"/>
  <cols>
    <col min="1" max="1" width="15.75" customWidth="1"/>
    <col min="2" max="2" width="22.75" customWidth="1"/>
    <col min="3" max="3" width="13.75" customWidth="1"/>
    <col min="4" max="4" width="10.75" customWidth="1"/>
    <col min="5" max="5" width="32.75" customWidth="1"/>
    <col min="6" max="6" width="9.75" customWidth="1"/>
    <col min="7" max="7" width="12.75" customWidth="1"/>
    <col min="8" max="8" width="15.75" customWidth="1"/>
    <col min="9" max="9" width="20.75" customWidth="1"/>
    <col min="10" max="10" width="40.75" customWidth="1"/>
    <col min="13" max="13" width="15.75" customWidth="1"/>
    <col min="14" max="14" width="22.75" customWidth="1"/>
    <col min="15" max="15" width="13.75" customWidth="1"/>
    <col min="16" max="16" width="10.75" customWidth="1"/>
    <col min="17" max="17" width="32.75" customWidth="1"/>
    <col min="18" max="18" width="9.75" customWidth="1"/>
    <col min="19" max="19" width="12.75" customWidth="1"/>
    <col min="20" max="20" width="15.75" customWidth="1"/>
    <col min="21" max="21" width="20.75" customWidth="1"/>
    <col min="22" max="22" width="40.75" customWidth="1"/>
  </cols>
  <sheetData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M2" s="4" t="s">
        <v>71</v>
      </c>
      <c r="N2" s="4"/>
      <c r="O2" s="4"/>
      <c r="P2" s="4"/>
      <c r="Q2" s="4"/>
      <c r="R2" s="4"/>
      <c r="S2" s="4"/>
      <c r="T2" s="4"/>
      <c r="U2" s="4"/>
      <c r="V2" s="4"/>
    </row>
    <row r="3">
      <c r="A3" s="4" t="s">
        <v>76</v>
      </c>
      <c r="B3" s="4"/>
      <c r="C3" s="4"/>
      <c r="D3" s="4"/>
      <c r="E3" s="4"/>
      <c r="F3" s="4"/>
      <c r="G3" s="4"/>
      <c r="H3" s="4"/>
      <c r="I3" s="4"/>
      <c r="J3" s="4"/>
      <c r="M3" s="4" t="s">
        <v>76</v>
      </c>
      <c r="N3" s="4"/>
      <c r="O3" s="4"/>
      <c r="P3" s="4"/>
      <c r="Q3" s="4"/>
      <c r="R3" s="4"/>
      <c r="S3" s="4"/>
      <c r="T3" s="4"/>
      <c r="U3" s="4"/>
      <c r="V3" s="4"/>
    </row>
    <row r="4" ht="39" customHeight="1">
      <c r="A4" s="4" t="s">
        <v>175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181</v>
      </c>
      <c r="H4" s="4" t="s">
        <v>183</v>
      </c>
      <c r="I4" s="4" t="s">
        <v>94</v>
      </c>
      <c r="J4" s="4" t="s">
        <v>182</v>
      </c>
      <c r="M4" s="4" t="s">
        <v>175</v>
      </c>
      <c r="N4" s="4" t="s">
        <v>176</v>
      </c>
      <c r="O4" s="4" t="s">
        <v>177</v>
      </c>
      <c r="P4" s="4" t="s">
        <v>178</v>
      </c>
      <c r="Q4" s="4" t="s">
        <v>179</v>
      </c>
      <c r="R4" s="4" t="s">
        <v>180</v>
      </c>
      <c r="S4" s="4" t="s">
        <v>181</v>
      </c>
      <c r="T4" s="4" t="s">
        <v>183</v>
      </c>
      <c r="U4" s="4" t="s">
        <v>94</v>
      </c>
      <c r="V4" s="4" t="s">
        <v>182</v>
      </c>
    </row>
    <row r="5">
      <c r="A5" s="8" t="s">
        <v>184</v>
      </c>
      <c r="B5" s="8" t="s">
        <v>254</v>
      </c>
      <c r="C5" s="5">
        <f>Servicios!H6</f>
        <v>1</v>
      </c>
      <c r="D5" s="2"/>
      <c r="E5" s="2"/>
      <c r="F5" s="2"/>
      <c r="G5" s="2"/>
      <c r="H5" s="5">
        <f>SUM(H6:H6)</f>
        <v>0</v>
      </c>
      <c r="I5" s="5">
        <f>C5*H5</f>
        <v>0</v>
      </c>
      <c r="J5" s="2"/>
      <c r="M5" s="8" t="s">
        <v>184</v>
      </c>
      <c r="N5" s="8" t="s">
        <v>254</v>
      </c>
      <c r="O5" s="5">
        <f>Servicios!H7</f>
        <v>1</v>
      </c>
      <c r="P5" s="2"/>
      <c r="Q5" s="2"/>
      <c r="R5" s="2"/>
      <c r="S5" s="2"/>
      <c r="T5" s="5">
        <f>SUM(T6:T6)</f>
        <v>0</v>
      </c>
      <c r="U5" s="5">
        <f>O5*T5</f>
        <v>0</v>
      </c>
      <c r="V5" s="2"/>
    </row>
    <row r="6">
      <c r="A6" s="2"/>
      <c r="B6" s="2"/>
      <c r="C6" s="2"/>
      <c r="D6" s="2"/>
      <c r="E6" s="8" t="s">
        <v>47</v>
      </c>
      <c r="F6" s="5">
        <f>+IF(ISERROR(100/Servicios!E57),"NA",100/Servicios!E57)</f>
        <v>200</v>
      </c>
      <c r="G6" s="5">
        <f>C5*F6/1000</f>
        <v>0.2</v>
      </c>
      <c r="H6" s="5">
        <f>+IF(ISERROR((Servicios!K57/Servicios!J57)*F6),"NA",(Servicios!K57/Servicios!J57)*F6)</f>
        <v>0</v>
      </c>
      <c r="I6" s="5">
        <f>C5*H6</f>
        <v>0</v>
      </c>
      <c r="J6" s="8"/>
      <c r="M6" s="2"/>
      <c r="N6" s="2"/>
      <c r="O6" s="2"/>
      <c r="P6" s="2"/>
      <c r="Q6" s="8" t="s">
        <v>47</v>
      </c>
      <c r="R6" s="5">
        <f>+IF(ISERROR(0/Servicios!E57),"NA",0/Servicios!E57)</f>
        <v>0</v>
      </c>
      <c r="S6" s="5">
        <f>O5*R6/1000</f>
        <v>0</v>
      </c>
      <c r="T6" s="5">
        <f>+IF(ISERROR((Servicios!K57/Servicios!J57)*R6),"NA",(Servicios!K57/Servicios!J57)*R6)</f>
        <v>0</v>
      </c>
      <c r="U6" s="5">
        <f>O5*T6</f>
        <v>0</v>
      </c>
      <c r="V6" s="8"/>
    </row>
    <row r="7">
      <c r="A7" s="8"/>
      <c r="B7" s="8" t="s">
        <v>255</v>
      </c>
      <c r="C7" s="5">
        <f>Servicios!H6</f>
        <v>1</v>
      </c>
      <c r="D7" s="2"/>
      <c r="E7" s="2"/>
      <c r="F7" s="2"/>
      <c r="G7" s="2"/>
      <c r="H7" s="5">
        <f>SUM(H8:H10)</f>
        <v>0</v>
      </c>
      <c r="I7" s="5">
        <f>C7*H7</f>
        <v>0</v>
      </c>
      <c r="J7" s="2"/>
      <c r="M7" s="8"/>
      <c r="N7" s="8" t="s">
        <v>255</v>
      </c>
      <c r="O7" s="5">
        <f>Servicios!H7</f>
        <v>1</v>
      </c>
      <c r="P7" s="2"/>
      <c r="Q7" s="2"/>
      <c r="R7" s="2"/>
      <c r="S7" s="2"/>
      <c r="T7" s="5">
        <f>SUM(T8:T10)</f>
        <v>0</v>
      </c>
      <c r="U7" s="5">
        <f>O7*T7</f>
        <v>0</v>
      </c>
      <c r="V7" s="2"/>
    </row>
    <row r="8">
      <c r="A8" s="2"/>
      <c r="B8" s="2"/>
      <c r="C8" s="2"/>
      <c r="D8" s="2"/>
      <c r="E8" s="8" t="s">
        <v>39</v>
      </c>
      <c r="F8" s="5">
        <f>+IF(ISERROR(100/Servicios!E49),"NA",100/Servicios!E49)</f>
        <v>100</v>
      </c>
      <c r="G8" s="5">
        <f>C7*F8/1000</f>
        <v>0.1</v>
      </c>
      <c r="H8" s="5">
        <f>+IF(ISERROR((Servicios!K49/Servicios!J49)*F8),"NA",(Servicios!K49/Servicios!J49)*F8)</f>
        <v>0</v>
      </c>
      <c r="I8" s="5">
        <f>C7*H8</f>
        <v>0</v>
      </c>
      <c r="J8" s="8"/>
      <c r="M8" s="2"/>
      <c r="N8" s="2"/>
      <c r="O8" s="2"/>
      <c r="P8" s="2"/>
      <c r="Q8" s="8" t="s">
        <v>39</v>
      </c>
      <c r="R8" s="5">
        <f>+IF(ISERROR(0/Servicios!E49),"NA",0/Servicios!E49)</f>
        <v>0</v>
      </c>
      <c r="S8" s="5">
        <f>O7*R8/1000</f>
        <v>0</v>
      </c>
      <c r="T8" s="5">
        <f>+IF(ISERROR((Servicios!K49/Servicios!J49)*R8),"NA",(Servicios!K49/Servicios!J49)*R8)</f>
        <v>0</v>
      </c>
      <c r="U8" s="5">
        <f>O7*T8</f>
        <v>0</v>
      </c>
      <c r="V8" s="8"/>
    </row>
    <row r="9">
      <c r="A9" s="2"/>
      <c r="B9" s="2"/>
      <c r="C9" s="2"/>
      <c r="D9" s="2"/>
      <c r="E9" s="8" t="s">
        <v>15</v>
      </c>
      <c r="F9" s="5">
        <f>+IF(ISERROR(12/Servicios!E25),"NA",12/Servicios!E25)</f>
        <v>12</v>
      </c>
      <c r="G9" s="5">
        <f>C7*F9/1000</f>
        <v>0.012</v>
      </c>
      <c r="H9" s="5">
        <f>+IF(ISERROR((Servicios!K25/Servicios!J25)*F9),"NA",(Servicios!K25/Servicios!J25)*F9)</f>
        <v>0</v>
      </c>
      <c r="I9" s="5">
        <f>C7*H9</f>
        <v>0</v>
      </c>
      <c r="J9" s="8"/>
      <c r="M9" s="2"/>
      <c r="N9" s="2"/>
      <c r="O9" s="2"/>
      <c r="P9" s="2"/>
      <c r="Q9" s="8" t="s">
        <v>15</v>
      </c>
      <c r="R9" s="5">
        <f>+IF(ISERROR(0/Servicios!E25),"NA",0/Servicios!E25)</f>
        <v>0</v>
      </c>
      <c r="S9" s="5">
        <f>O7*R9/1000</f>
        <v>0</v>
      </c>
      <c r="T9" s="5">
        <f>+IF(ISERROR((Servicios!K25/Servicios!J25)*R9),"NA",(Servicios!K25/Servicios!J25)*R9)</f>
        <v>0</v>
      </c>
      <c r="U9" s="5">
        <f>O7*T9</f>
        <v>0</v>
      </c>
      <c r="V9" s="8"/>
    </row>
    <row r="10">
      <c r="A10" s="2"/>
      <c r="B10" s="2"/>
      <c r="C10" s="2"/>
      <c r="D10" s="2"/>
      <c r="E10" s="8" t="s">
        <v>11</v>
      </c>
      <c r="F10" s="5">
        <f>+IF(ISERROR(12/Servicios!E21),"NA",12/Servicios!E21)</f>
        <v>12</v>
      </c>
      <c r="G10" s="5">
        <f>C7*F10/1000</f>
        <v>0.012</v>
      </c>
      <c r="H10" s="5">
        <f>+IF(ISERROR((Servicios!K21/Servicios!J21)*F10),"NA",(Servicios!K21/Servicios!J21)*F10)</f>
        <v>0</v>
      </c>
      <c r="I10" s="5">
        <f>C7*H10</f>
        <v>0</v>
      </c>
      <c r="J10" s="8"/>
      <c r="M10" s="2"/>
      <c r="N10" s="2"/>
      <c r="O10" s="2"/>
      <c r="P10" s="2"/>
      <c r="Q10" s="8" t="s">
        <v>11</v>
      </c>
      <c r="R10" s="5">
        <f>+IF(ISERROR(0/Servicios!E21),"NA",0/Servicios!E21)</f>
        <v>0</v>
      </c>
      <c r="S10" s="5">
        <f>O7*R10/1000</f>
        <v>0</v>
      </c>
      <c r="T10" s="5">
        <f>+IF(ISERROR((Servicios!K21/Servicios!J21)*R10),"NA",(Servicios!K21/Servicios!J21)*R10)</f>
        <v>0</v>
      </c>
      <c r="U10" s="5">
        <f>O7*T10</f>
        <v>0</v>
      </c>
      <c r="V10" s="8"/>
    </row>
    <row r="11">
      <c r="A11" s="8"/>
      <c r="B11" s="8" t="s">
        <v>256</v>
      </c>
      <c r="C11" s="5">
        <f>Servicios!H6</f>
        <v>1</v>
      </c>
      <c r="D11" s="2"/>
      <c r="E11" s="2"/>
      <c r="F11" s="2"/>
      <c r="G11" s="2"/>
      <c r="H11" s="5">
        <f>SUM(H12:H12)</f>
        <v>0</v>
      </c>
      <c r="I11" s="5">
        <f>C11*H11</f>
        <v>0</v>
      </c>
      <c r="J11" s="2"/>
      <c r="M11" s="8"/>
      <c r="N11" s="8" t="s">
        <v>256</v>
      </c>
      <c r="O11" s="5">
        <f>Servicios!H7</f>
        <v>1</v>
      </c>
      <c r="P11" s="2"/>
      <c r="Q11" s="2"/>
      <c r="R11" s="2"/>
      <c r="S11" s="2"/>
      <c r="T11" s="5">
        <f>SUM(T12:T12)</f>
        <v>0</v>
      </c>
      <c r="U11" s="5">
        <f>O11*T11</f>
        <v>0</v>
      </c>
      <c r="V11" s="2"/>
    </row>
    <row r="12">
      <c r="A12" s="2"/>
      <c r="B12" s="2"/>
      <c r="C12" s="2"/>
      <c r="D12" s="2"/>
      <c r="E12" s="8" t="s">
        <v>24</v>
      </c>
      <c r="F12" s="5">
        <f>+IF(ISERROR(40/Servicios!E34),"NA",40/Servicios!E34)</f>
        <v>40</v>
      </c>
      <c r="G12" s="5">
        <f>C11*F12/1000</f>
        <v>0.04</v>
      </c>
      <c r="H12" s="5">
        <f>+IF(ISERROR((Servicios!K34/Servicios!J34)*F12),"NA",(Servicios!K34/Servicios!J34)*F12)</f>
        <v>0</v>
      </c>
      <c r="I12" s="5">
        <f>C11*H12</f>
        <v>0</v>
      </c>
      <c r="J12" s="8"/>
      <c r="M12" s="2"/>
      <c r="N12" s="2"/>
      <c r="O12" s="2"/>
      <c r="P12" s="2"/>
      <c r="Q12" s="8" t="s">
        <v>24</v>
      </c>
      <c r="R12" s="5">
        <f>+IF(ISERROR(0/Servicios!E34),"NA",0/Servicios!E34)</f>
        <v>0</v>
      </c>
      <c r="S12" s="5">
        <f>O11*R12/1000</f>
        <v>0</v>
      </c>
      <c r="T12" s="5">
        <f>+IF(ISERROR((Servicios!K34/Servicios!J34)*R12),"NA",(Servicios!K34/Servicios!J34)*R12)</f>
        <v>0</v>
      </c>
      <c r="U12" s="5">
        <f>O11*T12</f>
        <v>0</v>
      </c>
      <c r="V12" s="8"/>
    </row>
    <row r="13">
      <c r="A13" s="8"/>
      <c r="B13" s="8" t="s">
        <v>257</v>
      </c>
      <c r="C13" s="5">
        <f>Servicios!H6</f>
        <v>1</v>
      </c>
      <c r="D13" s="2"/>
      <c r="E13" s="2"/>
      <c r="F13" s="2"/>
      <c r="G13" s="2"/>
      <c r="H13" s="5">
        <f>SUM(H14:H14)</f>
        <v>0</v>
      </c>
      <c r="I13" s="5">
        <f>C13*H13</f>
        <v>0</v>
      </c>
      <c r="J13" s="2"/>
      <c r="M13" s="8"/>
      <c r="N13" s="8" t="s">
        <v>257</v>
      </c>
      <c r="O13" s="5">
        <f>Servicios!H7</f>
        <v>1</v>
      </c>
      <c r="P13" s="2"/>
      <c r="Q13" s="2"/>
      <c r="R13" s="2"/>
      <c r="S13" s="2"/>
      <c r="T13" s="5">
        <f>SUM(T14:T14)</f>
        <v>0</v>
      </c>
      <c r="U13" s="5">
        <f>O13*T13</f>
        <v>0</v>
      </c>
      <c r="V13" s="2"/>
    </row>
    <row r="14">
      <c r="A14" s="2"/>
      <c r="B14" s="2"/>
      <c r="C14" s="2"/>
      <c r="D14" s="2"/>
      <c r="E14" s="8" t="s">
        <v>52</v>
      </c>
      <c r="F14" s="5">
        <f>+IF(ISERROR(80/Servicios!E62),"NA",80/Servicios!E62)</f>
        <v>80</v>
      </c>
      <c r="G14" s="5">
        <f>C13*F14/1000</f>
        <v>0.08</v>
      </c>
      <c r="H14" s="5">
        <f>+IF(ISERROR((Servicios!K62/Servicios!J62)*F14),"NA",(Servicios!K62/Servicios!J62)*F14)</f>
        <v>0</v>
      </c>
      <c r="I14" s="5">
        <f>C13*H14</f>
        <v>0</v>
      </c>
      <c r="J14" s="8"/>
      <c r="M14" s="2"/>
      <c r="N14" s="2"/>
      <c r="O14" s="2"/>
      <c r="P14" s="2"/>
      <c r="Q14" s="8" t="s">
        <v>52</v>
      </c>
      <c r="R14" s="5">
        <f>+IF(ISERROR(0/Servicios!E62),"NA",0/Servicios!E62)</f>
        <v>0</v>
      </c>
      <c r="S14" s="5">
        <f>O13*R14/1000</f>
        <v>0</v>
      </c>
      <c r="T14" s="5">
        <f>+IF(ISERROR((Servicios!K62/Servicios!J62)*R14),"NA",(Servicios!K62/Servicios!J62)*R14)</f>
        <v>0</v>
      </c>
      <c r="U14" s="5">
        <f>O13*T14</f>
        <v>0</v>
      </c>
      <c r="V14" s="8"/>
    </row>
    <row r="15">
      <c r="A15" s="8" t="s">
        <v>189</v>
      </c>
      <c r="B15" s="8" t="s">
        <v>258</v>
      </c>
      <c r="C15" s="5">
        <f>Servicios!H6</f>
        <v>1</v>
      </c>
      <c r="D15" s="2"/>
      <c r="E15" s="2"/>
      <c r="F15" s="2"/>
      <c r="G15" s="2"/>
      <c r="H15" s="5">
        <f>SUM(H16:H16)</f>
        <v>0</v>
      </c>
      <c r="I15" s="5">
        <f>C15*H15</f>
        <v>0</v>
      </c>
      <c r="J15" s="2"/>
      <c r="M15" s="8" t="s">
        <v>189</v>
      </c>
      <c r="N15" s="8" t="s">
        <v>258</v>
      </c>
      <c r="O15" s="5">
        <f>Servicios!H7</f>
        <v>1</v>
      </c>
      <c r="P15" s="2"/>
      <c r="Q15" s="2"/>
      <c r="R15" s="2"/>
      <c r="S15" s="2"/>
      <c r="T15" s="5">
        <f>SUM(T16:T16)</f>
        <v>0</v>
      </c>
      <c r="U15" s="5">
        <f>O15*T15</f>
        <v>0</v>
      </c>
      <c r="V15" s="2"/>
    </row>
    <row r="16">
      <c r="A16" s="2"/>
      <c r="B16" s="2"/>
      <c r="C16" s="2"/>
      <c r="D16" s="2"/>
      <c r="E16" s="8" t="s">
        <v>68</v>
      </c>
      <c r="F16" s="5">
        <f>+IF(ISERROR(180/Servicios!E78),"NA",180/Servicios!E78)</f>
        <v>180</v>
      </c>
      <c r="G16" s="5">
        <f>C15*F16/1000</f>
        <v>0.18</v>
      </c>
      <c r="H16" s="5">
        <f>+IF(ISERROR((Servicios!K78/Servicios!J78)*F16),"NA",(Servicios!K78/Servicios!J78)*F16)</f>
        <v>0</v>
      </c>
      <c r="I16" s="5">
        <f>C15*H16</f>
        <v>0</v>
      </c>
      <c r="J16" s="8"/>
      <c r="M16" s="2"/>
      <c r="N16" s="2"/>
      <c r="O16" s="2"/>
      <c r="P16" s="2"/>
      <c r="Q16" s="8" t="s">
        <v>68</v>
      </c>
      <c r="R16" s="5">
        <f>+IF(ISERROR(0/Servicios!E78),"NA",0/Servicios!E78)</f>
        <v>0</v>
      </c>
      <c r="S16" s="5">
        <f>O15*R16/1000</f>
        <v>0</v>
      </c>
      <c r="T16" s="5">
        <f>+IF(ISERROR((Servicios!K78/Servicios!J78)*R16),"NA",(Servicios!K78/Servicios!J78)*R16)</f>
        <v>0</v>
      </c>
      <c r="U16" s="5">
        <f>O15*T16</f>
        <v>0</v>
      </c>
      <c r="V16" s="8"/>
    </row>
    <row r="17">
      <c r="A17" s="8"/>
      <c r="B17" s="8" t="s">
        <v>259</v>
      </c>
      <c r="C17" s="5">
        <f>Servicios!H6</f>
        <v>1</v>
      </c>
      <c r="D17" s="2"/>
      <c r="E17" s="2"/>
      <c r="F17" s="2"/>
      <c r="G17" s="2"/>
      <c r="H17" s="5">
        <f>SUM(H18:H18)</f>
        <v>0</v>
      </c>
      <c r="I17" s="5">
        <f>C17*H17</f>
        <v>0</v>
      </c>
      <c r="J17" s="2"/>
      <c r="M17" s="8"/>
      <c r="N17" s="8" t="s">
        <v>259</v>
      </c>
      <c r="O17" s="5">
        <f>Servicios!H7</f>
        <v>1</v>
      </c>
      <c r="P17" s="2"/>
      <c r="Q17" s="2"/>
      <c r="R17" s="2"/>
      <c r="S17" s="2"/>
      <c r="T17" s="5">
        <f>SUM(T18:T18)</f>
        <v>0</v>
      </c>
      <c r="U17" s="5">
        <f>O17*T17</f>
        <v>0</v>
      </c>
      <c r="V17" s="2"/>
    </row>
    <row r="18">
      <c r="A18" s="2"/>
      <c r="B18" s="2"/>
      <c r="C18" s="2"/>
      <c r="D18" s="2"/>
      <c r="E18" s="8" t="s">
        <v>30</v>
      </c>
      <c r="F18" s="5">
        <f>+IF(ISERROR(80/Servicios!E40),"NA",80/Servicios!E40)</f>
        <v>84.21052631578948</v>
      </c>
      <c r="G18" s="5">
        <f>C17*F18/1000</f>
        <v>0.084210526315789486</v>
      </c>
      <c r="H18" s="5">
        <f>+IF(ISERROR((Servicios!K40/Servicios!J40)*F18),"NA",(Servicios!K40/Servicios!J40)*F18)</f>
        <v>0</v>
      </c>
      <c r="I18" s="5">
        <f>C17*H18</f>
        <v>0</v>
      </c>
      <c r="J18" s="8"/>
      <c r="M18" s="2"/>
      <c r="N18" s="2"/>
      <c r="O18" s="2"/>
      <c r="P18" s="2"/>
      <c r="Q18" s="8" t="s">
        <v>30</v>
      </c>
      <c r="R18" s="5">
        <f>+IF(ISERROR(0/Servicios!E40),"NA",0/Servicios!E40)</f>
        <v>0</v>
      </c>
      <c r="S18" s="5">
        <f>O17*R18/1000</f>
        <v>0</v>
      </c>
      <c r="T18" s="5">
        <f>+IF(ISERROR((Servicios!K40/Servicios!J40)*R18),"NA",(Servicios!K40/Servicios!J40)*R18)</f>
        <v>0</v>
      </c>
      <c r="U18" s="5">
        <f>O17*T18</f>
        <v>0</v>
      </c>
      <c r="V18" s="8"/>
    </row>
    <row r="19">
      <c r="A19" s="8" t="s">
        <v>192</v>
      </c>
      <c r="B19" s="8" t="s">
        <v>260</v>
      </c>
      <c r="C19" s="5">
        <f>Servicios!H6</f>
        <v>1</v>
      </c>
      <c r="D19" s="2"/>
      <c r="E19" s="2"/>
      <c r="F19" s="2"/>
      <c r="G19" s="2"/>
      <c r="H19" s="5">
        <f>SUM(H20:H25)</f>
        <v>0</v>
      </c>
      <c r="I19" s="5">
        <f>C19*H19</f>
        <v>0</v>
      </c>
      <c r="J19" s="2"/>
      <c r="M19" s="8" t="s">
        <v>192</v>
      </c>
      <c r="N19" s="8" t="s">
        <v>260</v>
      </c>
      <c r="O19" s="5">
        <f>Servicios!H7</f>
        <v>1</v>
      </c>
      <c r="P19" s="2"/>
      <c r="Q19" s="2"/>
      <c r="R19" s="2"/>
      <c r="S19" s="2"/>
      <c r="T19" s="5">
        <f>SUM(T20:T25)</f>
        <v>0</v>
      </c>
      <c r="U19" s="5">
        <f>O19*T19</f>
        <v>0</v>
      </c>
      <c r="V19" s="2"/>
    </row>
    <row r="20">
      <c r="A20" s="2"/>
      <c r="B20" s="2"/>
      <c r="C20" s="2"/>
      <c r="D20" s="2"/>
      <c r="E20" s="8" t="s">
        <v>10</v>
      </c>
      <c r="F20" s="5">
        <f>+IF(ISERROR(15/Servicios!E20),"NA",15/Servicios!E20)</f>
        <v>15</v>
      </c>
      <c r="G20" s="5">
        <f>C19*F20/1000</f>
        <v>0.015</v>
      </c>
      <c r="H20" s="5">
        <f>+IF(ISERROR((Servicios!K20/Servicios!J20)*F20),"NA",(Servicios!K20/Servicios!J20)*F20)</f>
        <v>0</v>
      </c>
      <c r="I20" s="5">
        <f>C19*H20</f>
        <v>0</v>
      </c>
      <c r="J20" s="8"/>
      <c r="M20" s="2"/>
      <c r="N20" s="2"/>
      <c r="O20" s="2"/>
      <c r="P20" s="2"/>
      <c r="Q20" s="8" t="s">
        <v>10</v>
      </c>
      <c r="R20" s="5">
        <f>+IF(ISERROR(0/Servicios!E20),"NA",0/Servicios!E20)</f>
        <v>0</v>
      </c>
      <c r="S20" s="5">
        <f>O19*R20/1000</f>
        <v>0</v>
      </c>
      <c r="T20" s="5">
        <f>+IF(ISERROR((Servicios!K20/Servicios!J20)*R20),"NA",(Servicios!K20/Servicios!J20)*R20)</f>
        <v>0</v>
      </c>
      <c r="U20" s="5">
        <f>O19*T20</f>
        <v>0</v>
      </c>
      <c r="V20" s="8"/>
    </row>
    <row r="21">
      <c r="A21" s="2"/>
      <c r="B21" s="2"/>
      <c r="C21" s="2"/>
      <c r="D21" s="2"/>
      <c r="E21" s="8" t="s">
        <v>7</v>
      </c>
      <c r="F21" s="5">
        <f>+IF(ISERROR(8/Servicios!E16),"NA",8/Servicios!E16)</f>
        <v>8</v>
      </c>
      <c r="G21" s="5">
        <f>C19*F21/1000</f>
        <v>0.008</v>
      </c>
      <c r="H21" s="5">
        <f>+IF(ISERROR((Servicios!K16/Servicios!J16)*F21),"NA",(Servicios!K16/Servicios!J16)*F21)</f>
        <v>0</v>
      </c>
      <c r="I21" s="5">
        <f>C19*H21</f>
        <v>0</v>
      </c>
      <c r="J21" s="8"/>
      <c r="M21" s="2"/>
      <c r="N21" s="2"/>
      <c r="O21" s="2"/>
      <c r="P21" s="2"/>
      <c r="Q21" s="8" t="s">
        <v>7</v>
      </c>
      <c r="R21" s="5">
        <f>+IF(ISERROR(0/Servicios!E16),"NA",0/Servicios!E16)</f>
        <v>0</v>
      </c>
      <c r="S21" s="5">
        <f>O19*R21/1000</f>
        <v>0</v>
      </c>
      <c r="T21" s="5">
        <f>+IF(ISERROR((Servicios!K16/Servicios!J16)*R21),"NA",(Servicios!K16/Servicios!J16)*R21)</f>
        <v>0</v>
      </c>
      <c r="U21" s="5">
        <f>O19*T21</f>
        <v>0</v>
      </c>
      <c r="V21" s="8"/>
    </row>
    <row r="22">
      <c r="A22" s="2"/>
      <c r="B22" s="2"/>
      <c r="C22" s="2"/>
      <c r="D22" s="2"/>
      <c r="E22" s="8" t="s">
        <v>70</v>
      </c>
      <c r="F22" s="5">
        <f>+IF(ISERROR(10/Servicios!E80),"NA",10/Servicios!E80)</f>
        <v>11.764705882352942</v>
      </c>
      <c r="G22" s="5">
        <f>C19*F22/1000</f>
        <v>0.011764705882352943</v>
      </c>
      <c r="H22" s="5">
        <f>+IF(ISERROR((Servicios!K80/Servicios!J80)*F22),"NA",(Servicios!K80/Servicios!J80)*F22)</f>
        <v>0</v>
      </c>
      <c r="I22" s="5">
        <f>C19*H22</f>
        <v>0</v>
      </c>
      <c r="J22" s="8"/>
      <c r="M22" s="2"/>
      <c r="N22" s="2"/>
      <c r="O22" s="2"/>
      <c r="P22" s="2"/>
      <c r="Q22" s="8" t="s">
        <v>70</v>
      </c>
      <c r="R22" s="5">
        <f>+IF(ISERROR(0/Servicios!E80),"NA",0/Servicios!E80)</f>
        <v>0</v>
      </c>
      <c r="S22" s="5">
        <f>O19*R22/1000</f>
        <v>0</v>
      </c>
      <c r="T22" s="5">
        <f>+IF(ISERROR((Servicios!K80/Servicios!J80)*R22),"NA",(Servicios!K80/Servicios!J80)*R22)</f>
        <v>0</v>
      </c>
      <c r="U22" s="5">
        <f>O19*T22</f>
        <v>0</v>
      </c>
      <c r="V22" s="8"/>
    </row>
    <row r="23">
      <c r="A23" s="2"/>
      <c r="B23" s="2"/>
      <c r="C23" s="2"/>
      <c r="D23" s="2"/>
      <c r="E23" s="8" t="s">
        <v>56</v>
      </c>
      <c r="F23" s="5">
        <f>+IF(ISERROR(30/Servicios!E66),"NA",30/Servicios!E66)</f>
        <v>37.5</v>
      </c>
      <c r="G23" s="5">
        <f>C19*F23/1000</f>
        <v>0.0375</v>
      </c>
      <c r="H23" s="5">
        <f>+IF(ISERROR((Servicios!K66/Servicios!J66)*F23),"NA",(Servicios!K66/Servicios!J66)*F23)</f>
        <v>0</v>
      </c>
      <c r="I23" s="5">
        <f>C19*H23</f>
        <v>0</v>
      </c>
      <c r="J23" s="8"/>
      <c r="M23" s="2"/>
      <c r="N23" s="2"/>
      <c r="O23" s="2"/>
      <c r="P23" s="2"/>
      <c r="Q23" s="8" t="s">
        <v>56</v>
      </c>
      <c r="R23" s="5">
        <f>+IF(ISERROR(0/Servicios!E66),"NA",0/Servicios!E66)</f>
        <v>0</v>
      </c>
      <c r="S23" s="5">
        <f>O19*R23/1000</f>
        <v>0</v>
      </c>
      <c r="T23" s="5">
        <f>+IF(ISERROR((Servicios!K66/Servicios!J66)*R23),"NA",(Servicios!K66/Servicios!J66)*R23)</f>
        <v>0</v>
      </c>
      <c r="U23" s="5">
        <f>O19*T23</f>
        <v>0</v>
      </c>
      <c r="V23" s="8"/>
    </row>
    <row r="24">
      <c r="A24" s="2"/>
      <c r="B24" s="2"/>
      <c r="C24" s="2"/>
      <c r="D24" s="2"/>
      <c r="E24" s="8" t="s">
        <v>18</v>
      </c>
      <c r="F24" s="5">
        <f>+IF(ISERROR(25/Servicios!E28),"NA",25/Servicios!E28)</f>
        <v>25</v>
      </c>
      <c r="G24" s="5">
        <f>C19*F24/1000</f>
        <v>0.025</v>
      </c>
      <c r="H24" s="5">
        <f>+IF(ISERROR((Servicios!K28/Servicios!J28)*F24),"NA",(Servicios!K28/Servicios!J28)*F24)</f>
        <v>0</v>
      </c>
      <c r="I24" s="5">
        <f>C19*H24</f>
        <v>0</v>
      </c>
      <c r="J24" s="8"/>
      <c r="M24" s="2"/>
      <c r="N24" s="2"/>
      <c r="O24" s="2"/>
      <c r="P24" s="2"/>
      <c r="Q24" s="8" t="s">
        <v>18</v>
      </c>
      <c r="R24" s="5">
        <f>+IF(ISERROR(0/Servicios!E28),"NA",0/Servicios!E28)</f>
        <v>0</v>
      </c>
      <c r="S24" s="5">
        <f>O19*R24/1000</f>
        <v>0</v>
      </c>
      <c r="T24" s="5">
        <f>+IF(ISERROR((Servicios!K28/Servicios!J28)*R24),"NA",(Servicios!K28/Servicios!J28)*R24)</f>
        <v>0</v>
      </c>
      <c r="U24" s="5">
        <f>O19*T24</f>
        <v>0</v>
      </c>
      <c r="V24" s="8"/>
    </row>
    <row r="25">
      <c r="A25" s="2"/>
      <c r="B25" s="2"/>
      <c r="C25" s="2"/>
      <c r="D25" s="2"/>
      <c r="E25" s="8" t="s">
        <v>22</v>
      </c>
      <c r="F25" s="5">
        <f>+IF(ISERROR(5/Servicios!E32),"NA",5/Servicios!E32)</f>
        <v>12.5</v>
      </c>
      <c r="G25" s="5">
        <f>C19*F25/1000</f>
        <v>0.0125</v>
      </c>
      <c r="H25" s="5">
        <f>+IF(ISERROR((Servicios!K32/Servicios!J32)*F25),"NA",(Servicios!K32/Servicios!J32)*F25)</f>
        <v>0</v>
      </c>
      <c r="I25" s="5">
        <f>C19*H25</f>
        <v>0</v>
      </c>
      <c r="J25" s="8"/>
      <c r="M25" s="2"/>
      <c r="N25" s="2"/>
      <c r="O25" s="2"/>
      <c r="P25" s="2"/>
      <c r="Q25" s="8" t="s">
        <v>22</v>
      </c>
      <c r="R25" s="5">
        <f>+IF(ISERROR(0/Servicios!E32),"NA",0/Servicios!E32)</f>
        <v>0</v>
      </c>
      <c r="S25" s="5">
        <f>O19*R25/1000</f>
        <v>0</v>
      </c>
      <c r="T25" s="5">
        <f>+IF(ISERROR((Servicios!K32/Servicios!J32)*R25),"NA",(Servicios!K32/Servicios!J32)*R25)</f>
        <v>0</v>
      </c>
      <c r="U25" s="5">
        <f>O19*T25</f>
        <v>0</v>
      </c>
      <c r="V25" s="8"/>
    </row>
    <row r="26">
      <c r="A26" s="8"/>
      <c r="B26" s="8" t="s">
        <v>256</v>
      </c>
      <c r="C26" s="5">
        <f>Servicios!H6</f>
        <v>1</v>
      </c>
      <c r="D26" s="2"/>
      <c r="E26" s="2"/>
      <c r="F26" s="2"/>
      <c r="G26" s="2"/>
      <c r="H26" s="5">
        <f>SUM(H27:H30)</f>
        <v>0</v>
      </c>
      <c r="I26" s="5">
        <f>C26*H26</f>
        <v>0</v>
      </c>
      <c r="J26" s="2"/>
      <c r="M26" s="8"/>
      <c r="N26" s="8" t="s">
        <v>256</v>
      </c>
      <c r="O26" s="5">
        <f>Servicios!H7</f>
        <v>1</v>
      </c>
      <c r="P26" s="2"/>
      <c r="Q26" s="2"/>
      <c r="R26" s="2"/>
      <c r="S26" s="2"/>
      <c r="T26" s="5">
        <f>SUM(T27:T30)</f>
        <v>0</v>
      </c>
      <c r="U26" s="5">
        <f>O26*T26</f>
        <v>0</v>
      </c>
      <c r="V26" s="2"/>
    </row>
    <row r="27">
      <c r="A27" s="2"/>
      <c r="B27" s="2"/>
      <c r="C27" s="2"/>
      <c r="D27" s="2"/>
      <c r="E27" s="8" t="s">
        <v>18</v>
      </c>
      <c r="F27" s="5">
        <f>+IF(ISERROR(100/Servicios!E28),"NA",100/Servicios!E28)</f>
        <v>100</v>
      </c>
      <c r="G27" s="5">
        <f>C26*F27/1000</f>
        <v>0.1</v>
      </c>
      <c r="H27" s="5">
        <f>+IF(ISERROR((Servicios!K28/Servicios!J28)*F27),"NA",(Servicios!K28/Servicios!J28)*F27)</f>
        <v>0</v>
      </c>
      <c r="I27" s="5">
        <f>C26*H27</f>
        <v>0</v>
      </c>
      <c r="J27" s="8"/>
      <c r="M27" s="2"/>
      <c r="N27" s="2"/>
      <c r="O27" s="2"/>
      <c r="P27" s="2"/>
      <c r="Q27" s="8" t="s">
        <v>18</v>
      </c>
      <c r="R27" s="5">
        <f>+IF(ISERROR(0/Servicios!E28),"NA",0/Servicios!E28)</f>
        <v>0</v>
      </c>
      <c r="S27" s="5">
        <f>O26*R27/1000</f>
        <v>0</v>
      </c>
      <c r="T27" s="5">
        <f>+IF(ISERROR((Servicios!K28/Servicios!J28)*R27),"NA",(Servicios!K28/Servicios!J28)*R27)</f>
        <v>0</v>
      </c>
      <c r="U27" s="5">
        <f>O26*T27</f>
        <v>0</v>
      </c>
      <c r="V27" s="8"/>
    </row>
    <row r="28">
      <c r="A28" s="2"/>
      <c r="B28" s="2"/>
      <c r="C28" s="2"/>
      <c r="D28" s="2"/>
      <c r="E28" s="8" t="s">
        <v>66</v>
      </c>
      <c r="F28" s="5">
        <f>+IF(ISERROR(20/Servicios!E76),"NA",20/Servicios!E76)</f>
        <v>25</v>
      </c>
      <c r="G28" s="5">
        <f>C26*F28/1000</f>
        <v>0.025</v>
      </c>
      <c r="H28" s="5">
        <f>+IF(ISERROR((Servicios!K76/Servicios!J76)*F28),"NA",(Servicios!K76/Servicios!J76)*F28)</f>
        <v>0</v>
      </c>
      <c r="I28" s="5">
        <f>C26*H28</f>
        <v>0</v>
      </c>
      <c r="J28" s="8"/>
      <c r="M28" s="2"/>
      <c r="N28" s="2"/>
      <c r="O28" s="2"/>
      <c r="P28" s="2"/>
      <c r="Q28" s="8" t="s">
        <v>66</v>
      </c>
      <c r="R28" s="5">
        <f>+IF(ISERROR(0/Servicios!E76),"NA",0/Servicios!E76)</f>
        <v>0</v>
      </c>
      <c r="S28" s="5">
        <f>O26*R28/1000</f>
        <v>0</v>
      </c>
      <c r="T28" s="5">
        <f>+IF(ISERROR((Servicios!K76/Servicios!J76)*R28),"NA",(Servicios!K76/Servicios!J76)*R28)</f>
        <v>0</v>
      </c>
      <c r="U28" s="5">
        <f>O26*T28</f>
        <v>0</v>
      </c>
      <c r="V28" s="8"/>
    </row>
    <row r="29">
      <c r="A29" s="2"/>
      <c r="B29" s="2"/>
      <c r="C29" s="2"/>
      <c r="D29" s="2"/>
      <c r="E29" s="8" t="s">
        <v>21</v>
      </c>
      <c r="F29" s="5">
        <f>+IF(ISERROR(10/Servicios!E31),"NA",10/Servicios!E31)</f>
        <v>10.526315789473685</v>
      </c>
      <c r="G29" s="5">
        <f>C26*F29/1000</f>
        <v>0.010526315789473686</v>
      </c>
      <c r="H29" s="5">
        <f>+IF(ISERROR((Servicios!K31/Servicios!J31)*F29),"NA",(Servicios!K31/Servicios!J31)*F29)</f>
        <v>0</v>
      </c>
      <c r="I29" s="5">
        <f>C26*H29</f>
        <v>0</v>
      </c>
      <c r="J29" s="8"/>
      <c r="M29" s="2"/>
      <c r="N29" s="2"/>
      <c r="O29" s="2"/>
      <c r="P29" s="2"/>
      <c r="Q29" s="8" t="s">
        <v>21</v>
      </c>
      <c r="R29" s="5">
        <f>+IF(ISERROR(0/Servicios!E31),"NA",0/Servicios!E31)</f>
        <v>0</v>
      </c>
      <c r="S29" s="5">
        <f>O26*R29/1000</f>
        <v>0</v>
      </c>
      <c r="T29" s="5">
        <f>+IF(ISERROR((Servicios!K31/Servicios!J31)*R29),"NA",(Servicios!K31/Servicios!J31)*R29)</f>
        <v>0</v>
      </c>
      <c r="U29" s="5">
        <f>O26*T29</f>
        <v>0</v>
      </c>
      <c r="V29" s="8"/>
    </row>
    <row r="30">
      <c r="A30" s="2"/>
      <c r="B30" s="2"/>
      <c r="C30" s="2"/>
      <c r="D30" s="2"/>
      <c r="E30" s="8" t="s">
        <v>2</v>
      </c>
      <c r="F30" s="5">
        <f>+IF(ISERROR(12/Servicios!E11),"NA",12/Servicios!E11)</f>
        <v>12</v>
      </c>
      <c r="G30" s="5">
        <f>C26*F30/1000</f>
        <v>0.012</v>
      </c>
      <c r="H30" s="5">
        <f>+IF(ISERROR((Servicios!K11/Servicios!J11)*F30),"NA",(Servicios!K11/Servicios!J11)*F30)</f>
        <v>0</v>
      </c>
      <c r="I30" s="5">
        <f>C26*H30</f>
        <v>0</v>
      </c>
      <c r="J30" s="8"/>
      <c r="M30" s="2"/>
      <c r="N30" s="2"/>
      <c r="O30" s="2"/>
      <c r="P30" s="2"/>
      <c r="Q30" s="8" t="s">
        <v>2</v>
      </c>
      <c r="R30" s="5">
        <f>+IF(ISERROR(0/Servicios!E11),"NA",0/Servicios!E11)</f>
        <v>0</v>
      </c>
      <c r="S30" s="5">
        <f>O26*R30/1000</f>
        <v>0</v>
      </c>
      <c r="T30" s="5">
        <f>+IF(ISERROR((Servicios!K11/Servicios!J11)*R30),"NA",(Servicios!K11/Servicios!J11)*R30)</f>
        <v>0</v>
      </c>
      <c r="U30" s="5">
        <f>O26*T30</f>
        <v>0</v>
      </c>
      <c r="V30" s="8"/>
    </row>
    <row r="31">
      <c r="A31" s="8"/>
      <c r="B31" s="8" t="s">
        <v>261</v>
      </c>
      <c r="C31" s="5">
        <f>Servicios!H6</f>
        <v>1</v>
      </c>
      <c r="D31" s="2"/>
      <c r="E31" s="2"/>
      <c r="F31" s="2"/>
      <c r="G31" s="2"/>
      <c r="H31" s="5">
        <f>SUM(H32:H35)</f>
        <v>0</v>
      </c>
      <c r="I31" s="5">
        <f>C31*H31</f>
        <v>0</v>
      </c>
      <c r="J31" s="2"/>
      <c r="M31" s="8"/>
      <c r="N31" s="8" t="s">
        <v>261</v>
      </c>
      <c r="O31" s="5">
        <f>Servicios!H7</f>
        <v>1</v>
      </c>
      <c r="P31" s="2"/>
      <c r="Q31" s="2"/>
      <c r="R31" s="2"/>
      <c r="S31" s="2"/>
      <c r="T31" s="5">
        <f>SUM(T32:T35)</f>
        <v>0</v>
      </c>
      <c r="U31" s="5">
        <f>O31*T31</f>
        <v>0</v>
      </c>
      <c r="V31" s="2"/>
    </row>
    <row r="32">
      <c r="A32" s="2"/>
      <c r="B32" s="2"/>
      <c r="C32" s="2"/>
      <c r="D32" s="2"/>
      <c r="E32" s="8" t="s">
        <v>33</v>
      </c>
      <c r="F32" s="5">
        <f>+IF(ISERROR(55/Servicios!E43),"NA",55/Servicios!E43)</f>
        <v>61.111111111111107</v>
      </c>
      <c r="G32" s="5">
        <f>C31*F32/1000</f>
        <v>0.061111111111111109</v>
      </c>
      <c r="H32" s="5">
        <f>+IF(ISERROR((Servicios!K43/Servicios!J43)*F32),"NA",(Servicios!K43/Servicios!J43)*F32)</f>
        <v>0</v>
      </c>
      <c r="I32" s="5">
        <f>C31*H32</f>
        <v>0</v>
      </c>
      <c r="J32" s="8"/>
      <c r="M32" s="2"/>
      <c r="N32" s="2"/>
      <c r="O32" s="2"/>
      <c r="P32" s="2"/>
      <c r="Q32" s="8" t="s">
        <v>33</v>
      </c>
      <c r="R32" s="5">
        <f>+IF(ISERROR(0/Servicios!E43),"NA",0/Servicios!E43)</f>
        <v>0</v>
      </c>
      <c r="S32" s="5">
        <f>O31*R32/1000</f>
        <v>0</v>
      </c>
      <c r="T32" s="5">
        <f>+IF(ISERROR((Servicios!K43/Servicios!J43)*R32),"NA",(Servicios!K43/Servicios!J43)*R32)</f>
        <v>0</v>
      </c>
      <c r="U32" s="5">
        <f>O31*T32</f>
        <v>0</v>
      </c>
      <c r="V32" s="8"/>
    </row>
    <row r="33">
      <c r="A33" s="2"/>
      <c r="B33" s="2"/>
      <c r="C33" s="2"/>
      <c r="D33" s="2"/>
      <c r="E33" s="8" t="s">
        <v>7</v>
      </c>
      <c r="F33" s="5">
        <f>+IF(ISERROR(10/Servicios!E16),"NA",10/Servicios!E16)</f>
        <v>10</v>
      </c>
      <c r="G33" s="5">
        <f>C31*F33/1000</f>
        <v>0.01</v>
      </c>
      <c r="H33" s="5">
        <f>+IF(ISERROR((Servicios!K16/Servicios!J16)*F33),"NA",(Servicios!K16/Servicios!J16)*F33)</f>
        <v>0</v>
      </c>
      <c r="I33" s="5">
        <f>C31*H33</f>
        <v>0</v>
      </c>
      <c r="J33" s="8"/>
      <c r="M33" s="2"/>
      <c r="N33" s="2"/>
      <c r="O33" s="2"/>
      <c r="P33" s="2"/>
      <c r="Q33" s="8" t="s">
        <v>7</v>
      </c>
      <c r="R33" s="5">
        <f>+IF(ISERROR(0/Servicios!E16),"NA",0/Servicios!E16)</f>
        <v>0</v>
      </c>
      <c r="S33" s="5">
        <f>O31*R33/1000</f>
        <v>0</v>
      </c>
      <c r="T33" s="5">
        <f>+IF(ISERROR((Servicios!K16/Servicios!J16)*R33),"NA",(Servicios!K16/Servicios!J16)*R33)</f>
        <v>0</v>
      </c>
      <c r="U33" s="5">
        <f>O31*T33</f>
        <v>0</v>
      </c>
      <c r="V33" s="8"/>
    </row>
    <row r="34">
      <c r="A34" s="2"/>
      <c r="B34" s="2"/>
      <c r="C34" s="2"/>
      <c r="D34" s="2"/>
      <c r="E34" s="8" t="s">
        <v>22</v>
      </c>
      <c r="F34" s="5">
        <f>+IF(ISERROR(5/Servicios!E32),"NA",5/Servicios!E32)</f>
        <v>12.5</v>
      </c>
      <c r="G34" s="5">
        <f>C31*F34/1000</f>
        <v>0.0125</v>
      </c>
      <c r="H34" s="5">
        <f>+IF(ISERROR((Servicios!K32/Servicios!J32)*F34),"NA",(Servicios!K32/Servicios!J32)*F34)</f>
        <v>0</v>
      </c>
      <c r="I34" s="5">
        <f>C31*H34</f>
        <v>0</v>
      </c>
      <c r="J34" s="8"/>
      <c r="M34" s="2"/>
      <c r="N34" s="2"/>
      <c r="O34" s="2"/>
      <c r="P34" s="2"/>
      <c r="Q34" s="8" t="s">
        <v>22</v>
      </c>
      <c r="R34" s="5">
        <f>+IF(ISERROR(0/Servicios!E32),"NA",0/Servicios!E32)</f>
        <v>0</v>
      </c>
      <c r="S34" s="5">
        <f>O31*R34/1000</f>
        <v>0</v>
      </c>
      <c r="T34" s="5">
        <f>+IF(ISERROR((Servicios!K32/Servicios!J32)*R34),"NA",(Servicios!K32/Servicios!J32)*R34)</f>
        <v>0</v>
      </c>
      <c r="U34" s="5">
        <f>O31*T34</f>
        <v>0</v>
      </c>
      <c r="V34" s="8"/>
    </row>
    <row r="35">
      <c r="A35" s="2"/>
      <c r="B35" s="2"/>
      <c r="C35" s="2"/>
      <c r="D35" s="2"/>
      <c r="E35" s="8" t="s">
        <v>2</v>
      </c>
      <c r="F35" s="5">
        <f>+IF(ISERROR(10/Servicios!E11),"NA",10/Servicios!E11)</f>
        <v>10</v>
      </c>
      <c r="G35" s="5">
        <f>C31*F35/1000</f>
        <v>0.01</v>
      </c>
      <c r="H35" s="5">
        <f>+IF(ISERROR((Servicios!K11/Servicios!J11)*F35),"NA",(Servicios!K11/Servicios!J11)*F35)</f>
        <v>0</v>
      </c>
      <c r="I35" s="5">
        <f>C31*H35</f>
        <v>0</v>
      </c>
      <c r="J35" s="8"/>
      <c r="M35" s="2"/>
      <c r="N35" s="2"/>
      <c r="O35" s="2"/>
      <c r="P35" s="2"/>
      <c r="Q35" s="8" t="s">
        <v>2</v>
      </c>
      <c r="R35" s="5">
        <f>+IF(ISERROR(0/Servicios!E11),"NA",0/Servicios!E11)</f>
        <v>0</v>
      </c>
      <c r="S35" s="5">
        <f>O31*R35/1000</f>
        <v>0</v>
      </c>
      <c r="T35" s="5">
        <f>+IF(ISERROR((Servicios!K11/Servicios!J11)*R35),"NA",(Servicios!K11/Servicios!J11)*R35)</f>
        <v>0</v>
      </c>
      <c r="U35" s="5">
        <f>O31*T35</f>
        <v>0</v>
      </c>
      <c r="V35" s="8"/>
    </row>
    <row r="36">
      <c r="A36" s="8"/>
      <c r="B36" s="8" t="s">
        <v>262</v>
      </c>
      <c r="C36" s="5">
        <f>Servicios!H6</f>
        <v>1</v>
      </c>
      <c r="D36" s="2"/>
      <c r="E36" s="2"/>
      <c r="F36" s="2"/>
      <c r="G36" s="2"/>
      <c r="H36" s="5">
        <f>SUM(H37:H38)</f>
        <v>0</v>
      </c>
      <c r="I36" s="5">
        <f>C36*H36</f>
        <v>0</v>
      </c>
      <c r="J36" s="2"/>
      <c r="M36" s="8"/>
      <c r="N36" s="8" t="s">
        <v>262</v>
      </c>
      <c r="O36" s="5">
        <f>Servicios!H7</f>
        <v>1</v>
      </c>
      <c r="P36" s="2"/>
      <c r="Q36" s="2"/>
      <c r="R36" s="2"/>
      <c r="S36" s="2"/>
      <c r="T36" s="5">
        <f>SUM(T37:T38)</f>
        <v>0</v>
      </c>
      <c r="U36" s="5">
        <f>O36*T36</f>
        <v>0</v>
      </c>
      <c r="V36" s="2"/>
    </row>
    <row r="37">
      <c r="A37" s="2"/>
      <c r="B37" s="2"/>
      <c r="C37" s="2"/>
      <c r="D37" s="2"/>
      <c r="E37" s="8" t="s">
        <v>6</v>
      </c>
      <c r="F37" s="5">
        <f>+IF(ISERROR(40/Servicios!E15),"NA",40/Servicios!E15)</f>
        <v>40</v>
      </c>
      <c r="G37" s="5">
        <f>C36*F37/1000</f>
        <v>0.04</v>
      </c>
      <c r="H37" s="5">
        <f>+IF(ISERROR((Servicios!K15/Servicios!J15)*F37),"NA",(Servicios!K15/Servicios!J15)*F37)</f>
        <v>0</v>
      </c>
      <c r="I37" s="5">
        <f>C36*H37</f>
        <v>0</v>
      </c>
      <c r="J37" s="8"/>
      <c r="M37" s="2"/>
      <c r="N37" s="2"/>
      <c r="O37" s="2"/>
      <c r="P37" s="2"/>
      <c r="Q37" s="8" t="s">
        <v>6</v>
      </c>
      <c r="R37" s="5">
        <f>+IF(ISERROR(0/Servicios!E15),"NA",0/Servicios!E15)</f>
        <v>0</v>
      </c>
      <c r="S37" s="5">
        <f>O36*R37/1000</f>
        <v>0</v>
      </c>
      <c r="T37" s="5">
        <f>+IF(ISERROR((Servicios!K15/Servicios!J15)*R37),"NA",(Servicios!K15/Servicios!J15)*R37)</f>
        <v>0</v>
      </c>
      <c r="U37" s="5">
        <f>O36*T37</f>
        <v>0</v>
      </c>
      <c r="V37" s="8"/>
    </row>
    <row r="38">
      <c r="A38" s="2"/>
      <c r="B38" s="2"/>
      <c r="C38" s="2"/>
      <c r="D38" s="2"/>
      <c r="E38" s="8" t="s">
        <v>2</v>
      </c>
      <c r="F38" s="5">
        <f>+IF(ISERROR(8/Servicios!E11),"NA",8/Servicios!E11)</f>
        <v>8</v>
      </c>
      <c r="G38" s="5">
        <f>C36*F38/1000</f>
        <v>0.008</v>
      </c>
      <c r="H38" s="5">
        <f>+IF(ISERROR((Servicios!K11/Servicios!J11)*F38),"NA",(Servicios!K11/Servicios!J11)*F38)</f>
        <v>0</v>
      </c>
      <c r="I38" s="5">
        <f>C36*H38</f>
        <v>0</v>
      </c>
      <c r="J38" s="8"/>
      <c r="M38" s="2"/>
      <c r="N38" s="2"/>
      <c r="O38" s="2"/>
      <c r="P38" s="2"/>
      <c r="Q38" s="8" t="s">
        <v>2</v>
      </c>
      <c r="R38" s="5">
        <f>+IF(ISERROR(0/Servicios!E11),"NA",0/Servicios!E11)</f>
        <v>0</v>
      </c>
      <c r="S38" s="5">
        <f>O36*R38/1000</f>
        <v>0</v>
      </c>
      <c r="T38" s="5">
        <f>+IF(ISERROR((Servicios!K11/Servicios!J11)*R38),"NA",(Servicios!K11/Servicios!J11)*R38)</f>
        <v>0</v>
      </c>
      <c r="U38" s="5">
        <f>O36*T38</f>
        <v>0</v>
      </c>
      <c r="V38" s="8"/>
    </row>
    <row r="39">
      <c r="A39" s="8"/>
      <c r="B39" s="8" t="s">
        <v>263</v>
      </c>
      <c r="C39" s="5">
        <f>Servicios!H6</f>
        <v>1</v>
      </c>
      <c r="D39" s="2"/>
      <c r="E39" s="2"/>
      <c r="F39" s="2"/>
      <c r="G39" s="2"/>
      <c r="H39" s="5">
        <f>SUM(H40:H40)</f>
        <v>0</v>
      </c>
      <c r="I39" s="5">
        <f>C39*H39</f>
        <v>0</v>
      </c>
      <c r="J39" s="2"/>
      <c r="M39" s="8"/>
      <c r="N39" s="8" t="s">
        <v>263</v>
      </c>
      <c r="O39" s="5">
        <f>Servicios!H7</f>
        <v>1</v>
      </c>
      <c r="P39" s="2"/>
      <c r="Q39" s="2"/>
      <c r="R39" s="2"/>
      <c r="S39" s="2"/>
      <c r="T39" s="5">
        <f>SUM(T40:T40)</f>
        <v>0</v>
      </c>
      <c r="U39" s="5">
        <f>O39*T39</f>
        <v>0</v>
      </c>
      <c r="V39" s="2"/>
    </row>
    <row r="40">
      <c r="A40" s="2"/>
      <c r="B40" s="2"/>
      <c r="C40" s="2"/>
      <c r="D40" s="2"/>
      <c r="E40" s="8" t="s">
        <v>55</v>
      </c>
      <c r="F40" s="5">
        <f>+IF(ISERROR(100/Servicios!E65),"NA",100/Servicios!E65)</f>
        <v>100</v>
      </c>
      <c r="G40" s="5">
        <f>C39*F40/1000</f>
        <v>0.1</v>
      </c>
      <c r="H40" s="5">
        <f>+IF(ISERROR((Servicios!K65/Servicios!J65)*F40),"NA",(Servicios!K65/Servicios!J65)*F40)</f>
        <v>0</v>
      </c>
      <c r="I40" s="5">
        <f>C39*H40</f>
        <v>0</v>
      </c>
      <c r="J40" s="8"/>
      <c r="M40" s="2"/>
      <c r="N40" s="2"/>
      <c r="O40" s="2"/>
      <c r="P40" s="2"/>
      <c r="Q40" s="8" t="s">
        <v>55</v>
      </c>
      <c r="R40" s="5">
        <f>+IF(ISERROR(0/Servicios!E65),"NA",0/Servicios!E65)</f>
        <v>0</v>
      </c>
      <c r="S40" s="5">
        <f>O39*R40/1000</f>
        <v>0</v>
      </c>
      <c r="T40" s="5">
        <f>+IF(ISERROR((Servicios!K65/Servicios!J65)*R40),"NA",(Servicios!K65/Servicios!J65)*R40)</f>
        <v>0</v>
      </c>
      <c r="U40" s="5">
        <f>O39*T40</f>
        <v>0</v>
      </c>
      <c r="V40" s="8"/>
    </row>
    <row r="41">
      <c r="A41" s="8"/>
      <c r="B41" s="8" t="s">
        <v>264</v>
      </c>
      <c r="C41" s="5">
        <f>Servicios!H6</f>
        <v>1</v>
      </c>
      <c r="D41" s="2"/>
      <c r="E41" s="2"/>
      <c r="F41" s="2"/>
      <c r="G41" s="2"/>
      <c r="H41" s="5">
        <f>SUM(H42:H44)</f>
        <v>0</v>
      </c>
      <c r="I41" s="5">
        <f>C41*H41</f>
        <v>0</v>
      </c>
      <c r="J41" s="2"/>
      <c r="M41" s="8"/>
      <c r="N41" s="8" t="s">
        <v>264</v>
      </c>
      <c r="O41" s="5">
        <f>Servicios!H7</f>
        <v>1</v>
      </c>
      <c r="P41" s="2"/>
      <c r="Q41" s="2"/>
      <c r="R41" s="2"/>
      <c r="S41" s="2"/>
      <c r="T41" s="5">
        <f>SUM(T42:T44)</f>
        <v>0</v>
      </c>
      <c r="U41" s="5">
        <f>O41*T41</f>
        <v>0</v>
      </c>
      <c r="V41" s="2"/>
    </row>
    <row r="42">
      <c r="A42" s="2"/>
      <c r="B42" s="2"/>
      <c r="C42" s="2"/>
      <c r="D42" s="2"/>
      <c r="E42" s="8" t="s">
        <v>50</v>
      </c>
      <c r="F42" s="5">
        <f>+IF(ISERROR(70/Servicios!E60),"NA",70/Servicios!E60)</f>
        <v>77.777777777777771</v>
      </c>
      <c r="G42" s="5">
        <f>C41*F42/1000</f>
        <v>0.077777777777777765</v>
      </c>
      <c r="H42" s="5">
        <f>+IF(ISERROR((Servicios!K60/Servicios!J60)*F42),"NA",(Servicios!K60/Servicios!J60)*F42)</f>
        <v>0</v>
      </c>
      <c r="I42" s="5">
        <f>C41*H42</f>
        <v>0</v>
      </c>
      <c r="J42" s="8"/>
      <c r="M42" s="2"/>
      <c r="N42" s="2"/>
      <c r="O42" s="2"/>
      <c r="P42" s="2"/>
      <c r="Q42" s="8" t="s">
        <v>50</v>
      </c>
      <c r="R42" s="5">
        <f>+IF(ISERROR(0/Servicios!E60),"NA",0/Servicios!E60)</f>
        <v>0</v>
      </c>
      <c r="S42" s="5">
        <f>O41*R42/1000</f>
        <v>0</v>
      </c>
      <c r="T42" s="5">
        <f>+IF(ISERROR((Servicios!K60/Servicios!J60)*R42),"NA",(Servicios!K60/Servicios!J60)*R42)</f>
        <v>0</v>
      </c>
      <c r="U42" s="5">
        <f>O41*T42</f>
        <v>0</v>
      </c>
      <c r="V42" s="8"/>
    </row>
    <row r="43">
      <c r="A43" s="2"/>
      <c r="B43" s="2"/>
      <c r="C43" s="2"/>
      <c r="D43" s="2"/>
      <c r="E43" s="8" t="s">
        <v>39</v>
      </c>
      <c r="F43" s="5">
        <f>+IF(ISERROR(100/Servicios!E49),"NA",100/Servicios!E49)</f>
        <v>100</v>
      </c>
      <c r="G43" s="5">
        <f>C41*F43/1000</f>
        <v>0.1</v>
      </c>
      <c r="H43" s="5">
        <f>+IF(ISERROR((Servicios!K49/Servicios!J49)*F43),"NA",(Servicios!K49/Servicios!J49)*F43)</f>
        <v>0</v>
      </c>
      <c r="I43" s="5">
        <f>C41*H43</f>
        <v>0</v>
      </c>
      <c r="J43" s="8"/>
      <c r="M43" s="2"/>
      <c r="N43" s="2"/>
      <c r="O43" s="2"/>
      <c r="P43" s="2"/>
      <c r="Q43" s="8" t="s">
        <v>39</v>
      </c>
      <c r="R43" s="5">
        <f>+IF(ISERROR(0/Servicios!E49),"NA",0/Servicios!E49)</f>
        <v>0</v>
      </c>
      <c r="S43" s="5">
        <f>O41*R43/1000</f>
        <v>0</v>
      </c>
      <c r="T43" s="5">
        <f>+IF(ISERROR((Servicios!K49/Servicios!J49)*R43),"NA",(Servicios!K49/Servicios!J49)*R43)</f>
        <v>0</v>
      </c>
      <c r="U43" s="5">
        <f>O41*T43</f>
        <v>0</v>
      </c>
      <c r="V43" s="8"/>
    </row>
    <row r="44">
      <c r="A44" s="2"/>
      <c r="B44" s="2"/>
      <c r="C44" s="2"/>
      <c r="D44" s="2"/>
      <c r="E44" s="8" t="s">
        <v>11</v>
      </c>
      <c r="F44" s="5">
        <f>+IF(ISERROR(12/Servicios!E21),"NA",12/Servicios!E21)</f>
        <v>12</v>
      </c>
      <c r="G44" s="5">
        <f>C41*F44/1000</f>
        <v>0.012</v>
      </c>
      <c r="H44" s="5">
        <f>+IF(ISERROR((Servicios!K21/Servicios!J21)*F44),"NA",(Servicios!K21/Servicios!J21)*F44)</f>
        <v>0</v>
      </c>
      <c r="I44" s="5">
        <f>C41*H44</f>
        <v>0</v>
      </c>
      <c r="J44" s="8"/>
      <c r="M44" s="2"/>
      <c r="N44" s="2"/>
      <c r="O44" s="2"/>
      <c r="P44" s="2"/>
      <c r="Q44" s="8" t="s">
        <v>11</v>
      </c>
      <c r="R44" s="5">
        <f>+IF(ISERROR(0/Servicios!E21),"NA",0/Servicios!E21)</f>
        <v>0</v>
      </c>
      <c r="S44" s="5">
        <f>O41*R44/1000</f>
        <v>0</v>
      </c>
      <c r="T44" s="5">
        <f>+IF(ISERROR((Servicios!K21/Servicios!J21)*R44),"NA",(Servicios!K21/Servicios!J21)*R44)</f>
        <v>0</v>
      </c>
      <c r="U44" s="5">
        <f>O41*T44</f>
        <v>0</v>
      </c>
      <c r="V44" s="8"/>
    </row>
    <row r="45">
      <c r="A45" s="8"/>
      <c r="B45" s="8" t="s">
        <v>265</v>
      </c>
      <c r="C45" s="5">
        <f>Servicios!H6</f>
        <v>1</v>
      </c>
      <c r="D45" s="2"/>
      <c r="E45" s="2"/>
      <c r="F45" s="2"/>
      <c r="G45" s="2"/>
      <c r="H45" s="5">
        <f>SUM(H46:H46)</f>
        <v>0</v>
      </c>
      <c r="I45" s="5">
        <f>C45*H45</f>
        <v>0</v>
      </c>
      <c r="J45" s="2"/>
      <c r="M45" s="8"/>
      <c r="N45" s="8" t="s">
        <v>265</v>
      </c>
      <c r="O45" s="5">
        <f>Servicios!H7</f>
        <v>1</v>
      </c>
      <c r="P45" s="2"/>
      <c r="Q45" s="2"/>
      <c r="R45" s="2"/>
      <c r="S45" s="2"/>
      <c r="T45" s="5">
        <f>SUM(T46:T46)</f>
        <v>0</v>
      </c>
      <c r="U45" s="5">
        <f>O45*T45</f>
        <v>0</v>
      </c>
      <c r="V45" s="2"/>
    </row>
    <row r="46">
      <c r="A46" s="2"/>
      <c r="B46" s="2"/>
      <c r="C46" s="2"/>
      <c r="D46" s="2"/>
      <c r="E46" s="8" t="s">
        <v>61</v>
      </c>
      <c r="F46" s="5">
        <f>+IF(ISERROR(80/Servicios!E71),"NA",80/Servicios!E71)</f>
        <v>94.117647058823536</v>
      </c>
      <c r="G46" s="5">
        <f>C45*F46/1000</f>
        <v>0.094117647058823542</v>
      </c>
      <c r="H46" s="5">
        <f>+IF(ISERROR((Servicios!K71/Servicios!J71)*F46),"NA",(Servicios!K71/Servicios!J71)*F46)</f>
        <v>0</v>
      </c>
      <c r="I46" s="5">
        <f>C45*H46</f>
        <v>0</v>
      </c>
      <c r="J46" s="8"/>
      <c r="M46" s="2"/>
      <c r="N46" s="2"/>
      <c r="O46" s="2"/>
      <c r="P46" s="2"/>
      <c r="Q46" s="8" t="s">
        <v>61</v>
      </c>
      <c r="R46" s="5">
        <f>+IF(ISERROR(0/Servicios!E71),"NA",0/Servicios!E71)</f>
        <v>0</v>
      </c>
      <c r="S46" s="5">
        <f>O45*R46/1000</f>
        <v>0</v>
      </c>
      <c r="T46" s="5">
        <f>+IF(ISERROR((Servicios!K71/Servicios!J71)*R46),"NA",(Servicios!K71/Servicios!J71)*R46)</f>
        <v>0</v>
      </c>
      <c r="U46" s="5">
        <f>O45*T46</f>
        <v>0</v>
      </c>
      <c r="V46" s="8"/>
    </row>
    <row r="47">
      <c r="A47" s="8" t="s">
        <v>201</v>
      </c>
      <c r="B47" s="8" t="s">
        <v>266</v>
      </c>
      <c r="C47" s="5">
        <f>Servicios!H6</f>
        <v>1</v>
      </c>
      <c r="D47" s="2"/>
      <c r="E47" s="2"/>
      <c r="F47" s="2"/>
      <c r="G47" s="2"/>
      <c r="H47" s="5">
        <f>SUM(H48:H49)</f>
        <v>0</v>
      </c>
      <c r="I47" s="5">
        <f>C47*H47</f>
        <v>0</v>
      </c>
      <c r="J47" s="2"/>
      <c r="M47" s="8" t="s">
        <v>201</v>
      </c>
      <c r="N47" s="8" t="s">
        <v>266</v>
      </c>
      <c r="O47" s="5">
        <f>Servicios!H7</f>
        <v>1</v>
      </c>
      <c r="P47" s="2"/>
      <c r="Q47" s="2"/>
      <c r="R47" s="2"/>
      <c r="S47" s="2"/>
      <c r="T47" s="5">
        <f>SUM(T48:T49)</f>
        <v>0</v>
      </c>
      <c r="U47" s="5">
        <f>O47*T47</f>
        <v>0</v>
      </c>
      <c r="V47" s="2"/>
    </row>
    <row r="48">
      <c r="A48" s="2"/>
      <c r="B48" s="2"/>
      <c r="C48" s="2"/>
      <c r="D48" s="2"/>
      <c r="E48" s="8" t="s">
        <v>58</v>
      </c>
      <c r="F48" s="5">
        <f>+IF(ISERROR(80/Servicios!E68),"NA",80/Servicios!E68)</f>
        <v>114.28571428571429</v>
      </c>
      <c r="G48" s="5">
        <f>C47*F48/1000</f>
        <v>0.1142857142857143</v>
      </c>
      <c r="H48" s="5">
        <f>+IF(ISERROR((Servicios!K68/Servicios!J68)*F48),"NA",(Servicios!K68/Servicios!J68)*F48)</f>
        <v>0</v>
      </c>
      <c r="I48" s="5">
        <f>C47*H48</f>
        <v>0</v>
      </c>
      <c r="J48" s="8"/>
      <c r="M48" s="2"/>
      <c r="N48" s="2"/>
      <c r="O48" s="2"/>
      <c r="P48" s="2"/>
      <c r="Q48" s="8" t="s">
        <v>58</v>
      </c>
      <c r="R48" s="5">
        <f>+IF(ISERROR(0/Servicios!E68),"NA",0/Servicios!E68)</f>
        <v>0</v>
      </c>
      <c r="S48" s="5">
        <f>O47*R48/1000</f>
        <v>0</v>
      </c>
      <c r="T48" s="5">
        <f>+IF(ISERROR((Servicios!K68/Servicios!J68)*R48),"NA",(Servicios!K68/Servicios!J68)*R48)</f>
        <v>0</v>
      </c>
      <c r="U48" s="5">
        <f>O47*T48</f>
        <v>0</v>
      </c>
      <c r="V48" s="8"/>
    </row>
    <row r="49">
      <c r="A49" s="2"/>
      <c r="B49" s="2"/>
      <c r="C49" s="2"/>
      <c r="D49" s="2"/>
      <c r="E49" s="8" t="s">
        <v>11</v>
      </c>
      <c r="F49" s="5">
        <f>+IF(ISERROR(12/Servicios!E21),"NA",12/Servicios!E21)</f>
        <v>12</v>
      </c>
      <c r="G49" s="5">
        <f>C47*F49/1000</f>
        <v>0.012</v>
      </c>
      <c r="H49" s="5">
        <f>+IF(ISERROR((Servicios!K21/Servicios!J21)*F49),"NA",(Servicios!K21/Servicios!J21)*F49)</f>
        <v>0</v>
      </c>
      <c r="I49" s="5">
        <f>C47*H49</f>
        <v>0</v>
      </c>
      <c r="J49" s="8"/>
      <c r="M49" s="2"/>
      <c r="N49" s="2"/>
      <c r="O49" s="2"/>
      <c r="P49" s="2"/>
      <c r="Q49" s="8" t="s">
        <v>11</v>
      </c>
      <c r="R49" s="5">
        <f>+IF(ISERROR(0/Servicios!E21),"NA",0/Servicios!E21)</f>
        <v>0</v>
      </c>
      <c r="S49" s="5">
        <f>O47*R49/1000</f>
        <v>0</v>
      </c>
      <c r="T49" s="5">
        <f>+IF(ISERROR((Servicios!K21/Servicios!J21)*R49),"NA",(Servicios!K21/Servicios!J21)*R49)</f>
        <v>0</v>
      </c>
      <c r="U49" s="5">
        <f>O47*T49</f>
        <v>0</v>
      </c>
      <c r="V49" s="8"/>
    </row>
    <row r="50">
      <c r="A50" s="8"/>
      <c r="B50" s="8" t="s">
        <v>257</v>
      </c>
      <c r="C50" s="5">
        <f>Servicios!H6</f>
        <v>1</v>
      </c>
      <c r="D50" s="2"/>
      <c r="E50" s="2"/>
      <c r="F50" s="2"/>
      <c r="G50" s="2"/>
      <c r="H50" s="5">
        <f>SUM(H51:H51)</f>
        <v>0</v>
      </c>
      <c r="I50" s="5">
        <f>C50*H50</f>
        <v>0</v>
      </c>
      <c r="J50" s="2"/>
      <c r="M50" s="8"/>
      <c r="N50" s="8" t="s">
        <v>257</v>
      </c>
      <c r="O50" s="5">
        <f>Servicios!H7</f>
        <v>1</v>
      </c>
      <c r="P50" s="2"/>
      <c r="Q50" s="2"/>
      <c r="R50" s="2"/>
      <c r="S50" s="2"/>
      <c r="T50" s="5">
        <f>SUM(T51:T51)</f>
        <v>0</v>
      </c>
      <c r="U50" s="5">
        <f>O50*T50</f>
        <v>0</v>
      </c>
      <c r="V50" s="2"/>
    </row>
    <row r="51">
      <c r="A51" s="2"/>
      <c r="B51" s="2"/>
      <c r="C51" s="2"/>
      <c r="D51" s="2"/>
      <c r="E51" s="8" t="s">
        <v>4</v>
      </c>
      <c r="F51" s="5">
        <f>+IF(ISERROR(50/Servicios!E13),"NA",50/Servicios!E13)</f>
        <v>50</v>
      </c>
      <c r="G51" s="5">
        <f>C50*F51/1000</f>
        <v>0.05</v>
      </c>
      <c r="H51" s="5">
        <f>+IF(ISERROR((Servicios!K13/Servicios!J13)*F51),"NA",(Servicios!K13/Servicios!J13)*F51)</f>
        <v>0</v>
      </c>
      <c r="I51" s="5">
        <f>C50*H51</f>
        <v>0</v>
      </c>
      <c r="J51" s="8"/>
      <c r="M51" s="2"/>
      <c r="N51" s="2"/>
      <c r="O51" s="2"/>
      <c r="P51" s="2"/>
      <c r="Q51" s="8" t="s">
        <v>4</v>
      </c>
      <c r="R51" s="5">
        <f>+IF(ISERROR(0/Servicios!E13),"NA",0/Servicios!E13)</f>
        <v>0</v>
      </c>
      <c r="S51" s="5">
        <f>O50*R51/1000</f>
        <v>0</v>
      </c>
      <c r="T51" s="5">
        <f>+IF(ISERROR((Servicios!K13/Servicios!J13)*R51),"NA",(Servicios!K13/Servicios!J13)*R51)</f>
        <v>0</v>
      </c>
      <c r="U51" s="5">
        <f>O50*T51</f>
        <v>0</v>
      </c>
      <c r="V51" s="8"/>
    </row>
    <row r="52">
      <c r="A52" s="8" t="s">
        <v>204</v>
      </c>
      <c r="B52" s="8" t="s">
        <v>260</v>
      </c>
      <c r="C52" s="5">
        <f>Servicios!H6</f>
        <v>1</v>
      </c>
      <c r="D52" s="2"/>
      <c r="E52" s="2"/>
      <c r="F52" s="2"/>
      <c r="G52" s="2"/>
      <c r="H52" s="5">
        <f>SUM(H53:H57)</f>
        <v>0</v>
      </c>
      <c r="I52" s="5">
        <f>C52*H52</f>
        <v>0</v>
      </c>
      <c r="J52" s="2"/>
      <c r="M52" s="8" t="s">
        <v>204</v>
      </c>
      <c r="N52" s="8" t="s">
        <v>260</v>
      </c>
      <c r="O52" s="5">
        <f>Servicios!H7</f>
        <v>1</v>
      </c>
      <c r="P52" s="2"/>
      <c r="Q52" s="2"/>
      <c r="R52" s="2"/>
      <c r="S52" s="2"/>
      <c r="T52" s="5">
        <f>SUM(T53:T57)</f>
        <v>0</v>
      </c>
      <c r="U52" s="5">
        <f>O52*T52</f>
        <v>0</v>
      </c>
      <c r="V52" s="2"/>
    </row>
    <row r="53">
      <c r="A53" s="2"/>
      <c r="B53" s="2"/>
      <c r="C53" s="2"/>
      <c r="D53" s="2"/>
      <c r="E53" s="8" t="s">
        <v>20</v>
      </c>
      <c r="F53" s="5">
        <f>+IF(ISERROR(15/Servicios!E30),"NA",15/Servicios!E30)</f>
        <v>15</v>
      </c>
      <c r="G53" s="5">
        <f>C52*F53/1000</f>
        <v>0.015</v>
      </c>
      <c r="H53" s="5">
        <f>+IF(ISERROR((Servicios!K30/Servicios!J30)*F53),"NA",(Servicios!K30/Servicios!J30)*F53)</f>
        <v>0</v>
      </c>
      <c r="I53" s="5">
        <f>C52*H53</f>
        <v>0</v>
      </c>
      <c r="J53" s="8"/>
      <c r="M53" s="2"/>
      <c r="N53" s="2"/>
      <c r="O53" s="2"/>
      <c r="P53" s="2"/>
      <c r="Q53" s="8" t="s">
        <v>20</v>
      </c>
      <c r="R53" s="5">
        <f>+IF(ISERROR(0/Servicios!E30),"NA",0/Servicios!E30)</f>
        <v>0</v>
      </c>
      <c r="S53" s="5">
        <f>O52*R53/1000</f>
        <v>0</v>
      </c>
      <c r="T53" s="5">
        <f>+IF(ISERROR((Servicios!K30/Servicios!J30)*R53),"NA",(Servicios!K30/Servicios!J30)*R53)</f>
        <v>0</v>
      </c>
      <c r="U53" s="5">
        <f>O52*T53</f>
        <v>0</v>
      </c>
      <c r="V53" s="8"/>
    </row>
    <row r="54">
      <c r="A54" s="2"/>
      <c r="B54" s="2"/>
      <c r="C54" s="2"/>
      <c r="D54" s="2"/>
      <c r="E54" s="8" t="s">
        <v>18</v>
      </c>
      <c r="F54" s="5">
        <f>+IF(ISERROR(25/Servicios!E28),"NA",25/Servicios!E28)</f>
        <v>25</v>
      </c>
      <c r="G54" s="5">
        <f>C52*F54/1000</f>
        <v>0.025</v>
      </c>
      <c r="H54" s="5">
        <f>+IF(ISERROR((Servicios!K28/Servicios!J28)*F54),"NA",(Servicios!K28/Servicios!J28)*F54)</f>
        <v>0</v>
      </c>
      <c r="I54" s="5">
        <f>C52*H54</f>
        <v>0</v>
      </c>
      <c r="J54" s="8"/>
      <c r="M54" s="2"/>
      <c r="N54" s="2"/>
      <c r="O54" s="2"/>
      <c r="P54" s="2"/>
      <c r="Q54" s="8" t="s">
        <v>18</v>
      </c>
      <c r="R54" s="5">
        <f>+IF(ISERROR(0/Servicios!E28),"NA",0/Servicios!E28)</f>
        <v>0</v>
      </c>
      <c r="S54" s="5">
        <f>O52*R54/1000</f>
        <v>0</v>
      </c>
      <c r="T54" s="5">
        <f>+IF(ISERROR((Servicios!K28/Servicios!J28)*R54),"NA",(Servicios!K28/Servicios!J28)*R54)</f>
        <v>0</v>
      </c>
      <c r="U54" s="5">
        <f>O52*T54</f>
        <v>0</v>
      </c>
      <c r="V54" s="8"/>
    </row>
    <row r="55">
      <c r="A55" s="2"/>
      <c r="B55" s="2"/>
      <c r="C55" s="2"/>
      <c r="D55" s="2"/>
      <c r="E55" s="8" t="s">
        <v>8</v>
      </c>
      <c r="F55" s="5">
        <f>+IF(ISERROR(8/Servicios!E17),"NA",8/Servicios!E17)</f>
        <v>20</v>
      </c>
      <c r="G55" s="5">
        <f>C52*F55/1000</f>
        <v>0.02</v>
      </c>
      <c r="H55" s="5">
        <f>+IF(ISERROR((Servicios!K17/Servicios!J17)*F55),"NA",(Servicios!K17/Servicios!J17)*F55)</f>
        <v>0</v>
      </c>
      <c r="I55" s="5">
        <f>C52*H55</f>
        <v>0</v>
      </c>
      <c r="J55" s="8"/>
      <c r="M55" s="2"/>
      <c r="N55" s="2"/>
      <c r="O55" s="2"/>
      <c r="P55" s="2"/>
      <c r="Q55" s="8" t="s">
        <v>8</v>
      </c>
      <c r="R55" s="5">
        <f>+IF(ISERROR(0/Servicios!E17),"NA",0/Servicios!E17)</f>
        <v>0</v>
      </c>
      <c r="S55" s="5">
        <f>O52*R55/1000</f>
        <v>0</v>
      </c>
      <c r="T55" s="5">
        <f>+IF(ISERROR((Servicios!K17/Servicios!J17)*R55),"NA",(Servicios!K17/Servicios!J17)*R55)</f>
        <v>0</v>
      </c>
      <c r="U55" s="5">
        <f>O52*T55</f>
        <v>0</v>
      </c>
      <c r="V55" s="8"/>
    </row>
    <row r="56">
      <c r="A56" s="2"/>
      <c r="B56" s="2"/>
      <c r="C56" s="2"/>
      <c r="D56" s="2"/>
      <c r="E56" s="8" t="s">
        <v>70</v>
      </c>
      <c r="F56" s="5">
        <f>+IF(ISERROR(15/Servicios!E80),"NA",15/Servicios!E80)</f>
        <v>17.647058823529413</v>
      </c>
      <c r="G56" s="5">
        <f>C52*F56/1000</f>
        <v>0.017647058823529412</v>
      </c>
      <c r="H56" s="5">
        <f>+IF(ISERROR((Servicios!K80/Servicios!J80)*F56),"NA",(Servicios!K80/Servicios!J80)*F56)</f>
        <v>0</v>
      </c>
      <c r="I56" s="5">
        <f>C52*H56</f>
        <v>0</v>
      </c>
      <c r="J56" s="8"/>
      <c r="M56" s="2"/>
      <c r="N56" s="2"/>
      <c r="O56" s="2"/>
      <c r="P56" s="2"/>
      <c r="Q56" s="8" t="s">
        <v>70</v>
      </c>
      <c r="R56" s="5">
        <f>+IF(ISERROR(0/Servicios!E80),"NA",0/Servicios!E80)</f>
        <v>0</v>
      </c>
      <c r="S56" s="5">
        <f>O52*R56/1000</f>
        <v>0</v>
      </c>
      <c r="T56" s="5">
        <f>+IF(ISERROR((Servicios!K80/Servicios!J80)*R56),"NA",(Servicios!K80/Servicios!J80)*R56)</f>
        <v>0</v>
      </c>
      <c r="U56" s="5">
        <f>O52*T56</f>
        <v>0</v>
      </c>
      <c r="V56" s="8"/>
    </row>
    <row r="57">
      <c r="A57" s="2"/>
      <c r="B57" s="2"/>
      <c r="C57" s="2"/>
      <c r="D57" s="2"/>
      <c r="E57" s="8" t="s">
        <v>56</v>
      </c>
      <c r="F57" s="5">
        <f>+IF(ISERROR(30/Servicios!E66),"NA",30/Servicios!E66)</f>
        <v>37.5</v>
      </c>
      <c r="G57" s="5">
        <f>C52*F57/1000</f>
        <v>0.0375</v>
      </c>
      <c r="H57" s="5">
        <f>+IF(ISERROR((Servicios!K66/Servicios!J66)*F57),"NA",(Servicios!K66/Servicios!J66)*F57)</f>
        <v>0</v>
      </c>
      <c r="I57" s="5">
        <f>C52*H57</f>
        <v>0</v>
      </c>
      <c r="J57" s="8"/>
      <c r="M57" s="2"/>
      <c r="N57" s="2"/>
      <c r="O57" s="2"/>
      <c r="P57" s="2"/>
      <c r="Q57" s="8" t="s">
        <v>56</v>
      </c>
      <c r="R57" s="5">
        <f>+IF(ISERROR(0/Servicios!E66),"NA",0/Servicios!E66)</f>
        <v>0</v>
      </c>
      <c r="S57" s="5">
        <f>O52*R57/1000</f>
        <v>0</v>
      </c>
      <c r="T57" s="5">
        <f>+IF(ISERROR((Servicios!K66/Servicios!J66)*R57),"NA",(Servicios!K66/Servicios!J66)*R57)</f>
        <v>0</v>
      </c>
      <c r="U57" s="5">
        <f>O52*T57</f>
        <v>0</v>
      </c>
      <c r="V57" s="8"/>
    </row>
    <row r="58">
      <c r="A58" s="8"/>
      <c r="B58" s="8" t="s">
        <v>256</v>
      </c>
      <c r="C58" s="5">
        <f>Servicios!H6</f>
        <v>1</v>
      </c>
      <c r="D58" s="2"/>
      <c r="E58" s="2"/>
      <c r="F58" s="2"/>
      <c r="G58" s="2"/>
      <c r="H58" s="5">
        <f>SUM(H59:H60)</f>
        <v>0</v>
      </c>
      <c r="I58" s="5">
        <f>C58*H58</f>
        <v>0</v>
      </c>
      <c r="J58" s="2"/>
      <c r="M58" s="8"/>
      <c r="N58" s="8" t="s">
        <v>256</v>
      </c>
      <c r="O58" s="5">
        <f>Servicios!H7</f>
        <v>1</v>
      </c>
      <c r="P58" s="2"/>
      <c r="Q58" s="2"/>
      <c r="R58" s="2"/>
      <c r="S58" s="2"/>
      <c r="T58" s="5">
        <f>SUM(T59:T60)</f>
        <v>0</v>
      </c>
      <c r="U58" s="5">
        <f>O58*T58</f>
        <v>0</v>
      </c>
      <c r="V58" s="2"/>
    </row>
    <row r="59">
      <c r="A59" s="2"/>
      <c r="B59" s="2"/>
      <c r="C59" s="2"/>
      <c r="D59" s="2"/>
      <c r="E59" s="8" t="s">
        <v>63</v>
      </c>
      <c r="F59" s="5">
        <f>+IF(ISERROR(90/Servicios!E73),"NA",90/Servicios!E73)</f>
        <v>150</v>
      </c>
      <c r="G59" s="5">
        <f>C58*F59/1000</f>
        <v>0.15</v>
      </c>
      <c r="H59" s="5">
        <f>+IF(ISERROR((Servicios!K73/Servicios!J73)*F59),"NA",(Servicios!K73/Servicios!J73)*F59)</f>
        <v>0</v>
      </c>
      <c r="I59" s="5">
        <f>C58*H59</f>
        <v>0</v>
      </c>
      <c r="J59" s="8"/>
      <c r="M59" s="2"/>
      <c r="N59" s="2"/>
      <c r="O59" s="2"/>
      <c r="P59" s="2"/>
      <c r="Q59" s="8" t="s">
        <v>63</v>
      </c>
      <c r="R59" s="5">
        <f>+IF(ISERROR(0/Servicios!E73),"NA",0/Servicios!E73)</f>
        <v>0</v>
      </c>
      <c r="S59" s="5">
        <f>O58*R59/1000</f>
        <v>0</v>
      </c>
      <c r="T59" s="5">
        <f>+IF(ISERROR((Servicios!K73/Servicios!J73)*R59),"NA",(Servicios!K73/Servicios!J73)*R59)</f>
        <v>0</v>
      </c>
      <c r="U59" s="5">
        <f>O58*T59</f>
        <v>0</v>
      </c>
      <c r="V59" s="8"/>
    </row>
    <row r="60">
      <c r="A60" s="2"/>
      <c r="B60" s="2"/>
      <c r="C60" s="2"/>
      <c r="D60" s="2"/>
      <c r="E60" s="8" t="s">
        <v>2</v>
      </c>
      <c r="F60" s="5">
        <f>+IF(ISERROR(9/Servicios!E11),"NA",9/Servicios!E11)</f>
        <v>9</v>
      </c>
      <c r="G60" s="5">
        <f>C58*F60/1000</f>
        <v>0.009</v>
      </c>
      <c r="H60" s="5">
        <f>+IF(ISERROR((Servicios!K11/Servicios!J11)*F60),"NA",(Servicios!K11/Servicios!J11)*F60)</f>
        <v>0</v>
      </c>
      <c r="I60" s="5">
        <f>C58*H60</f>
        <v>0</v>
      </c>
      <c r="J60" s="8"/>
      <c r="M60" s="2"/>
      <c r="N60" s="2"/>
      <c r="O60" s="2"/>
      <c r="P60" s="2"/>
      <c r="Q60" s="8" t="s">
        <v>2</v>
      </c>
      <c r="R60" s="5">
        <f>+IF(ISERROR(0/Servicios!E11),"NA",0/Servicios!E11)</f>
        <v>0</v>
      </c>
      <c r="S60" s="5">
        <f>O58*R60/1000</f>
        <v>0</v>
      </c>
      <c r="T60" s="5">
        <f>+IF(ISERROR((Servicios!K11/Servicios!J11)*R60),"NA",(Servicios!K11/Servicios!J11)*R60)</f>
        <v>0</v>
      </c>
      <c r="U60" s="5">
        <f>O58*T60</f>
        <v>0</v>
      </c>
      <c r="V60" s="8"/>
    </row>
    <row r="61">
      <c r="A61" s="8"/>
      <c r="B61" s="8" t="s">
        <v>261</v>
      </c>
      <c r="C61" s="5">
        <f>Servicios!H6</f>
        <v>1</v>
      </c>
      <c r="D61" s="2"/>
      <c r="E61" s="2"/>
      <c r="F61" s="2"/>
      <c r="G61" s="2"/>
      <c r="H61" s="5">
        <f>SUM(H62:H64)</f>
        <v>0</v>
      </c>
      <c r="I61" s="5">
        <f>C61*H61</f>
        <v>0</v>
      </c>
      <c r="J61" s="2"/>
      <c r="M61" s="8"/>
      <c r="N61" s="8" t="s">
        <v>261</v>
      </c>
      <c r="O61" s="5">
        <f>Servicios!H7</f>
        <v>1</v>
      </c>
      <c r="P61" s="2"/>
      <c r="Q61" s="2"/>
      <c r="R61" s="2"/>
      <c r="S61" s="2"/>
      <c r="T61" s="5">
        <f>SUM(T62:T64)</f>
        <v>0</v>
      </c>
      <c r="U61" s="5">
        <f>O61*T61</f>
        <v>0</v>
      </c>
      <c r="V61" s="2"/>
    </row>
    <row r="62">
      <c r="A62" s="2"/>
      <c r="B62" s="2"/>
      <c r="C62" s="2"/>
      <c r="D62" s="2"/>
      <c r="E62" s="8" t="s">
        <v>41</v>
      </c>
      <c r="F62" s="5">
        <f>+IF(ISERROR(25/Servicios!E51),"NA",25/Servicios!E51)</f>
        <v>45.454545454545453</v>
      </c>
      <c r="G62" s="5">
        <f>C61*F62/1000</f>
        <v>0.045454545454545456</v>
      </c>
      <c r="H62" s="5">
        <f>+IF(ISERROR((Servicios!K51/Servicios!J51)*F62),"NA",(Servicios!K51/Servicios!J51)*F62)</f>
        <v>0</v>
      </c>
      <c r="I62" s="5">
        <f>C61*H62</f>
        <v>0</v>
      </c>
      <c r="J62" s="8"/>
      <c r="M62" s="2"/>
      <c r="N62" s="2"/>
      <c r="O62" s="2"/>
      <c r="P62" s="2"/>
      <c r="Q62" s="8" t="s">
        <v>41</v>
      </c>
      <c r="R62" s="5">
        <f>+IF(ISERROR(0/Servicios!E51),"NA",0/Servicios!E51)</f>
        <v>0</v>
      </c>
      <c r="S62" s="5">
        <f>O61*R62/1000</f>
        <v>0</v>
      </c>
      <c r="T62" s="5">
        <f>+IF(ISERROR((Servicios!K51/Servicios!J51)*R62),"NA",(Servicios!K51/Servicios!J51)*R62)</f>
        <v>0</v>
      </c>
      <c r="U62" s="5">
        <f>O61*T62</f>
        <v>0</v>
      </c>
      <c r="V62" s="8"/>
    </row>
    <row r="63">
      <c r="A63" s="2"/>
      <c r="B63" s="2"/>
      <c r="C63" s="2"/>
      <c r="D63" s="2"/>
      <c r="E63" s="8" t="s">
        <v>66</v>
      </c>
      <c r="F63" s="5">
        <f>+IF(ISERROR(30/Servicios!E76),"NA",30/Servicios!E76)</f>
        <v>37.5</v>
      </c>
      <c r="G63" s="5">
        <f>C61*F63/1000</f>
        <v>0.0375</v>
      </c>
      <c r="H63" s="5">
        <f>+IF(ISERROR((Servicios!K76/Servicios!J76)*F63),"NA",(Servicios!K76/Servicios!J76)*F63)</f>
        <v>0</v>
      </c>
      <c r="I63" s="5">
        <f>C61*H63</f>
        <v>0</v>
      </c>
      <c r="J63" s="8"/>
      <c r="M63" s="2"/>
      <c r="N63" s="2"/>
      <c r="O63" s="2"/>
      <c r="P63" s="2"/>
      <c r="Q63" s="8" t="s">
        <v>66</v>
      </c>
      <c r="R63" s="5">
        <f>+IF(ISERROR(0/Servicios!E76),"NA",0/Servicios!E76)</f>
        <v>0</v>
      </c>
      <c r="S63" s="5">
        <f>O61*R63/1000</f>
        <v>0</v>
      </c>
      <c r="T63" s="5">
        <f>+IF(ISERROR((Servicios!K76/Servicios!J76)*R63),"NA",(Servicios!K76/Servicios!J76)*R63)</f>
        <v>0</v>
      </c>
      <c r="U63" s="5">
        <f>O61*T63</f>
        <v>0</v>
      </c>
      <c r="V63" s="8"/>
    </row>
    <row r="64">
      <c r="A64" s="2"/>
      <c r="B64" s="2"/>
      <c r="C64" s="2"/>
      <c r="D64" s="2"/>
      <c r="E64" s="8" t="s">
        <v>21</v>
      </c>
      <c r="F64" s="5">
        <f>+IF(ISERROR(10/Servicios!E31),"NA",10/Servicios!E31)</f>
        <v>10.526315789473685</v>
      </c>
      <c r="G64" s="5">
        <f>C61*F64/1000</f>
        <v>0.010526315789473686</v>
      </c>
      <c r="H64" s="5">
        <f>+IF(ISERROR((Servicios!K31/Servicios!J31)*F64),"NA",(Servicios!K31/Servicios!J31)*F64)</f>
        <v>0</v>
      </c>
      <c r="I64" s="5">
        <f>C61*H64</f>
        <v>0</v>
      </c>
      <c r="J64" s="8"/>
      <c r="M64" s="2"/>
      <c r="N64" s="2"/>
      <c r="O64" s="2"/>
      <c r="P64" s="2"/>
      <c r="Q64" s="8" t="s">
        <v>21</v>
      </c>
      <c r="R64" s="5">
        <f>+IF(ISERROR(0/Servicios!E31),"NA",0/Servicios!E31)</f>
        <v>0</v>
      </c>
      <c r="S64" s="5">
        <f>O61*R64/1000</f>
        <v>0</v>
      </c>
      <c r="T64" s="5">
        <f>+IF(ISERROR((Servicios!K31/Servicios!J31)*R64),"NA",(Servicios!K31/Servicios!J31)*R64)</f>
        <v>0</v>
      </c>
      <c r="U64" s="5">
        <f>O61*T64</f>
        <v>0</v>
      </c>
      <c r="V64" s="8"/>
    </row>
    <row r="65">
      <c r="A65" s="8"/>
      <c r="B65" s="8" t="s">
        <v>262</v>
      </c>
      <c r="C65" s="5">
        <f>Servicios!H6</f>
        <v>1</v>
      </c>
      <c r="D65" s="2"/>
      <c r="E65" s="2"/>
      <c r="F65" s="2"/>
      <c r="G65" s="2"/>
      <c r="H65" s="5">
        <f>SUM(H66:H68)</f>
        <v>0</v>
      </c>
      <c r="I65" s="5">
        <f>C65*H65</f>
        <v>0</v>
      </c>
      <c r="J65" s="2"/>
      <c r="M65" s="8"/>
      <c r="N65" s="8" t="s">
        <v>262</v>
      </c>
      <c r="O65" s="5">
        <f>Servicios!H7</f>
        <v>1</v>
      </c>
      <c r="P65" s="2"/>
      <c r="Q65" s="2"/>
      <c r="R65" s="2"/>
      <c r="S65" s="2"/>
      <c r="T65" s="5">
        <f>SUM(T66:T68)</f>
        <v>0</v>
      </c>
      <c r="U65" s="5">
        <f>O65*T65</f>
        <v>0</v>
      </c>
      <c r="V65" s="2"/>
    </row>
    <row r="66">
      <c r="A66" s="2"/>
      <c r="B66" s="2"/>
      <c r="C66" s="2"/>
      <c r="D66" s="2"/>
      <c r="E66" s="8" t="s">
        <v>6</v>
      </c>
      <c r="F66" s="5">
        <f>+IF(ISERROR(35/Servicios!E15),"NA",35/Servicios!E15)</f>
        <v>35</v>
      </c>
      <c r="G66" s="5">
        <f>C65*F66/1000</f>
        <v>0.035</v>
      </c>
      <c r="H66" s="5">
        <f>+IF(ISERROR((Servicios!K15/Servicios!J15)*F66),"NA",(Servicios!K15/Servicios!J15)*F66)</f>
        <v>0</v>
      </c>
      <c r="I66" s="5">
        <f>C65*H66</f>
        <v>0</v>
      </c>
      <c r="J66" s="8"/>
      <c r="M66" s="2"/>
      <c r="N66" s="2"/>
      <c r="O66" s="2"/>
      <c r="P66" s="2"/>
      <c r="Q66" s="8" t="s">
        <v>6</v>
      </c>
      <c r="R66" s="5">
        <f>+IF(ISERROR(0/Servicios!E15),"NA",0/Servicios!E15)</f>
        <v>0</v>
      </c>
      <c r="S66" s="5">
        <f>O65*R66/1000</f>
        <v>0</v>
      </c>
      <c r="T66" s="5">
        <f>+IF(ISERROR((Servicios!K15/Servicios!J15)*R66),"NA",(Servicios!K15/Servicios!J15)*R66)</f>
        <v>0</v>
      </c>
      <c r="U66" s="5">
        <f>O65*T66</f>
        <v>0</v>
      </c>
      <c r="V66" s="8"/>
    </row>
    <row r="67">
      <c r="A67" s="2"/>
      <c r="B67" s="2"/>
      <c r="C67" s="2"/>
      <c r="D67" s="2"/>
      <c r="E67" s="8" t="s">
        <v>70</v>
      </c>
      <c r="F67" s="5">
        <f>+IF(ISERROR(5/Servicios!E80),"NA",5/Servicios!E80)</f>
        <v>5.882352941176471</v>
      </c>
      <c r="G67" s="5">
        <f>C65*F67/1000</f>
        <v>0.0058823529411764714</v>
      </c>
      <c r="H67" s="5">
        <f>+IF(ISERROR((Servicios!K80/Servicios!J80)*F67),"NA",(Servicios!K80/Servicios!J80)*F67)</f>
        <v>0</v>
      </c>
      <c r="I67" s="5">
        <f>C65*H67</f>
        <v>0</v>
      </c>
      <c r="J67" s="8"/>
      <c r="M67" s="2"/>
      <c r="N67" s="2"/>
      <c r="O67" s="2"/>
      <c r="P67" s="2"/>
      <c r="Q67" s="8" t="s">
        <v>70</v>
      </c>
      <c r="R67" s="5">
        <f>+IF(ISERROR(0/Servicios!E80),"NA",0/Servicios!E80)</f>
        <v>0</v>
      </c>
      <c r="S67" s="5">
        <f>O65*R67/1000</f>
        <v>0</v>
      </c>
      <c r="T67" s="5">
        <f>+IF(ISERROR((Servicios!K80/Servicios!J80)*R67),"NA",(Servicios!K80/Servicios!J80)*R67)</f>
        <v>0</v>
      </c>
      <c r="U67" s="5">
        <f>O65*T67</f>
        <v>0</v>
      </c>
      <c r="V67" s="8"/>
    </row>
    <row r="68">
      <c r="A68" s="2"/>
      <c r="B68" s="2"/>
      <c r="C68" s="2"/>
      <c r="D68" s="2"/>
      <c r="E68" s="8" t="s">
        <v>2</v>
      </c>
      <c r="F68" s="5">
        <f>+IF(ISERROR(8/Servicios!E11),"NA",8/Servicios!E11)</f>
        <v>8</v>
      </c>
      <c r="G68" s="5">
        <f>C65*F68/1000</f>
        <v>0.008</v>
      </c>
      <c r="H68" s="5">
        <f>+IF(ISERROR((Servicios!K11/Servicios!J11)*F68),"NA",(Servicios!K11/Servicios!J11)*F68)</f>
        <v>0</v>
      </c>
      <c r="I68" s="5">
        <f>C65*H68</f>
        <v>0</v>
      </c>
      <c r="J68" s="8"/>
      <c r="M68" s="2"/>
      <c r="N68" s="2"/>
      <c r="O68" s="2"/>
      <c r="P68" s="2"/>
      <c r="Q68" s="8" t="s">
        <v>2</v>
      </c>
      <c r="R68" s="5">
        <f>+IF(ISERROR(0/Servicios!E11),"NA",0/Servicios!E11)</f>
        <v>0</v>
      </c>
      <c r="S68" s="5">
        <f>O65*R68/1000</f>
        <v>0</v>
      </c>
      <c r="T68" s="5">
        <f>+IF(ISERROR((Servicios!K11/Servicios!J11)*R68),"NA",(Servicios!K11/Servicios!J11)*R68)</f>
        <v>0</v>
      </c>
      <c r="U68" s="5">
        <f>O65*T68</f>
        <v>0</v>
      </c>
      <c r="V68" s="8"/>
    </row>
    <row r="69">
      <c r="A69" s="8"/>
      <c r="B69" s="8" t="s">
        <v>263</v>
      </c>
      <c r="C69" s="5">
        <f>Servicios!H6</f>
        <v>1</v>
      </c>
      <c r="D69" s="2"/>
      <c r="E69" s="2"/>
      <c r="F69" s="2"/>
      <c r="G69" s="2"/>
      <c r="H69" s="5">
        <f>SUM(H70:H71)</f>
        <v>0</v>
      </c>
      <c r="I69" s="5">
        <f>C69*H69</f>
        <v>0</v>
      </c>
      <c r="J69" s="2"/>
      <c r="M69" s="8"/>
      <c r="N69" s="8" t="s">
        <v>263</v>
      </c>
      <c r="O69" s="5">
        <f>Servicios!H7</f>
        <v>1</v>
      </c>
      <c r="P69" s="2"/>
      <c r="Q69" s="2"/>
      <c r="R69" s="2"/>
      <c r="S69" s="2"/>
      <c r="T69" s="5">
        <f>SUM(T70:T71)</f>
        <v>0</v>
      </c>
      <c r="U69" s="5">
        <f>O69*T69</f>
        <v>0</v>
      </c>
      <c r="V69" s="2"/>
    </row>
    <row r="70">
      <c r="A70" s="2"/>
      <c r="B70" s="2"/>
      <c r="C70" s="2"/>
      <c r="D70" s="2"/>
      <c r="E70" s="8" t="s">
        <v>34</v>
      </c>
      <c r="F70" s="5">
        <f>+IF(ISERROR(100/Servicios!E44),"NA",100/Servicios!E44)</f>
        <v>166.66666666666669</v>
      </c>
      <c r="G70" s="5">
        <f>C69*F70/1000</f>
        <v>0.16666666666666669</v>
      </c>
      <c r="H70" s="5">
        <f>+IF(ISERROR((Servicios!K44/Servicios!J44)*F70),"NA",(Servicios!K44/Servicios!J44)*F70)</f>
        <v>0</v>
      </c>
      <c r="I70" s="5">
        <f>C69*H70</f>
        <v>0</v>
      </c>
      <c r="J70" s="8"/>
      <c r="M70" s="2"/>
      <c r="N70" s="2"/>
      <c r="O70" s="2"/>
      <c r="P70" s="2"/>
      <c r="Q70" s="8" t="s">
        <v>34</v>
      </c>
      <c r="R70" s="5">
        <f>+IF(ISERROR(0/Servicios!E44),"NA",0/Servicios!E44)</f>
        <v>0</v>
      </c>
      <c r="S70" s="5">
        <f>O69*R70/1000</f>
        <v>0</v>
      </c>
      <c r="T70" s="5">
        <f>+IF(ISERROR((Servicios!K44/Servicios!J44)*R70),"NA",(Servicios!K44/Servicios!J44)*R70)</f>
        <v>0</v>
      </c>
      <c r="U70" s="5">
        <f>O69*T70</f>
        <v>0</v>
      </c>
      <c r="V70" s="8"/>
    </row>
    <row r="71">
      <c r="A71" s="2"/>
      <c r="B71" s="2"/>
      <c r="C71" s="2"/>
      <c r="D71" s="2"/>
      <c r="E71" s="8" t="s">
        <v>64</v>
      </c>
      <c r="F71" s="5">
        <f>+IF(ISERROR(15/Servicios!E74),"NA",15/Servicios!E74)</f>
        <v>15</v>
      </c>
      <c r="G71" s="5">
        <f>C69*F71/1000</f>
        <v>0.015</v>
      </c>
      <c r="H71" s="5">
        <f>+IF(ISERROR((Servicios!K74/Servicios!J74)*F71),"NA",(Servicios!K74/Servicios!J74)*F71)</f>
        <v>0</v>
      </c>
      <c r="I71" s="5">
        <f>C69*H71</f>
        <v>0</v>
      </c>
      <c r="J71" s="8"/>
      <c r="M71" s="2"/>
      <c r="N71" s="2"/>
      <c r="O71" s="2"/>
      <c r="P71" s="2"/>
      <c r="Q71" s="8" t="s">
        <v>64</v>
      </c>
      <c r="R71" s="5">
        <f>+IF(ISERROR(0/Servicios!E74),"NA",0/Servicios!E74)</f>
        <v>0</v>
      </c>
      <c r="S71" s="5">
        <f>O69*R71/1000</f>
        <v>0</v>
      </c>
      <c r="T71" s="5">
        <f>+IF(ISERROR((Servicios!K74/Servicios!J74)*R71),"NA",(Servicios!K74/Servicios!J74)*R71)</f>
        <v>0</v>
      </c>
      <c r="U71" s="5">
        <f>O69*T71</f>
        <v>0</v>
      </c>
      <c r="V71" s="8"/>
    </row>
    <row r="72">
      <c r="A72" s="8"/>
      <c r="B72" s="8" t="s">
        <v>264</v>
      </c>
      <c r="C72" s="5">
        <f>Servicios!H6</f>
        <v>1</v>
      </c>
      <c r="D72" s="2"/>
      <c r="E72" s="2"/>
      <c r="F72" s="2"/>
      <c r="G72" s="2"/>
      <c r="H72" s="5">
        <f>SUM(H73:H74)</f>
        <v>0</v>
      </c>
      <c r="I72" s="5">
        <f>C72*H72</f>
        <v>0</v>
      </c>
      <c r="J72" s="2"/>
      <c r="M72" s="8"/>
      <c r="N72" s="8" t="s">
        <v>264</v>
      </c>
      <c r="O72" s="5">
        <f>Servicios!H7</f>
        <v>1</v>
      </c>
      <c r="P72" s="2"/>
      <c r="Q72" s="2"/>
      <c r="R72" s="2"/>
      <c r="S72" s="2"/>
      <c r="T72" s="5">
        <f>SUM(T73:T74)</f>
        <v>0</v>
      </c>
      <c r="U72" s="5">
        <f>O72*T72</f>
        <v>0</v>
      </c>
      <c r="V72" s="2"/>
    </row>
    <row r="73">
      <c r="A73" s="2"/>
      <c r="B73" s="2"/>
      <c r="C73" s="2"/>
      <c r="D73" s="2"/>
      <c r="E73" s="8" t="s">
        <v>42</v>
      </c>
      <c r="F73" s="5">
        <f>+IF(ISERROR(60/Servicios!E52),"NA",60/Servicios!E52)</f>
        <v>100</v>
      </c>
      <c r="G73" s="5">
        <f>C72*F73/1000</f>
        <v>0.1</v>
      </c>
      <c r="H73" s="5">
        <f>+IF(ISERROR((Servicios!K52/Servicios!J52)*F73),"NA",(Servicios!K52/Servicios!J52)*F73)</f>
        <v>0</v>
      </c>
      <c r="I73" s="5">
        <f>C72*H73</f>
        <v>0</v>
      </c>
      <c r="J73" s="8"/>
      <c r="M73" s="2"/>
      <c r="N73" s="2"/>
      <c r="O73" s="2"/>
      <c r="P73" s="2"/>
      <c r="Q73" s="8" t="s">
        <v>42</v>
      </c>
      <c r="R73" s="5">
        <f>+IF(ISERROR(0/Servicios!E52),"NA",0/Servicios!E52)</f>
        <v>0</v>
      </c>
      <c r="S73" s="5">
        <f>O72*R73/1000</f>
        <v>0</v>
      </c>
      <c r="T73" s="5">
        <f>+IF(ISERROR((Servicios!K52/Servicios!J52)*R73),"NA",(Servicios!K52/Servicios!J52)*R73)</f>
        <v>0</v>
      </c>
      <c r="U73" s="5">
        <f>O72*T73</f>
        <v>0</v>
      </c>
      <c r="V73" s="8"/>
    </row>
    <row r="74">
      <c r="A74" s="2"/>
      <c r="B74" s="2"/>
      <c r="C74" s="2"/>
      <c r="D74" s="2"/>
      <c r="E74" s="8" t="s">
        <v>11</v>
      </c>
      <c r="F74" s="5">
        <f>+IF(ISERROR(8/Servicios!E21),"NA",8/Servicios!E21)</f>
        <v>8</v>
      </c>
      <c r="G74" s="5">
        <f>C72*F74/1000</f>
        <v>0.008</v>
      </c>
      <c r="H74" s="5">
        <f>+IF(ISERROR((Servicios!K21/Servicios!J21)*F74),"NA",(Servicios!K21/Servicios!J21)*F74)</f>
        <v>0</v>
      </c>
      <c r="I74" s="5">
        <f>C72*H74</f>
        <v>0</v>
      </c>
      <c r="J74" s="8"/>
      <c r="M74" s="2"/>
      <c r="N74" s="2"/>
      <c r="O74" s="2"/>
      <c r="P74" s="2"/>
      <c r="Q74" s="8" t="s">
        <v>11</v>
      </c>
      <c r="R74" s="5">
        <f>+IF(ISERROR(0/Servicios!E21),"NA",0/Servicios!E21)</f>
        <v>0</v>
      </c>
      <c r="S74" s="5">
        <f>O72*R74/1000</f>
        <v>0</v>
      </c>
      <c r="T74" s="5">
        <f>+IF(ISERROR((Servicios!K21/Servicios!J21)*R74),"NA",(Servicios!K21/Servicios!J21)*R74)</f>
        <v>0</v>
      </c>
      <c r="U74" s="5">
        <f>O72*T74</f>
        <v>0</v>
      </c>
      <c r="V74" s="8"/>
    </row>
    <row r="75">
      <c r="A75" s="8"/>
      <c r="B75" s="8" t="s">
        <v>267</v>
      </c>
      <c r="C75" s="5">
        <f>Servicios!H6</f>
        <v>1</v>
      </c>
      <c r="D75" s="2"/>
      <c r="E75" s="2"/>
      <c r="F75" s="2"/>
      <c r="G75" s="2"/>
      <c r="H75" s="5">
        <f>SUM(H76:H76)</f>
        <v>0</v>
      </c>
      <c r="I75" s="5">
        <f>C75*H75</f>
        <v>0</v>
      </c>
      <c r="J75" s="2"/>
      <c r="M75" s="8"/>
      <c r="N75" s="8" t="s">
        <v>267</v>
      </c>
      <c r="O75" s="5">
        <f>Servicios!H7</f>
        <v>1</v>
      </c>
      <c r="P75" s="2"/>
      <c r="Q75" s="2"/>
      <c r="R75" s="2"/>
      <c r="S75" s="2"/>
      <c r="T75" s="5">
        <f>SUM(T76:T76)</f>
        <v>0</v>
      </c>
      <c r="U75" s="5">
        <f>O75*T75</f>
        <v>0</v>
      </c>
      <c r="V75" s="2"/>
    </row>
    <row r="76">
      <c r="A76" s="2"/>
      <c r="B76" s="2"/>
      <c r="C76" s="2"/>
      <c r="D76" s="2"/>
      <c r="E76" s="8" t="s">
        <v>26</v>
      </c>
      <c r="F76" s="5">
        <f>+IF(ISERROR(60/Servicios!E36),"NA",60/Servicios!E36)</f>
        <v>70.588235294117652</v>
      </c>
      <c r="G76" s="5">
        <f>C75*F76/1000</f>
        <v>0.070588235294117646</v>
      </c>
      <c r="H76" s="5">
        <f>+IF(ISERROR((Servicios!K36/Servicios!J36)*F76),"NA",(Servicios!K36/Servicios!J36)*F76)</f>
        <v>0</v>
      </c>
      <c r="I76" s="5">
        <f>C75*H76</f>
        <v>0</v>
      </c>
      <c r="J76" s="8"/>
      <c r="M76" s="2"/>
      <c r="N76" s="2"/>
      <c r="O76" s="2"/>
      <c r="P76" s="2"/>
      <c r="Q76" s="8" t="s">
        <v>26</v>
      </c>
      <c r="R76" s="5">
        <f>+IF(ISERROR(0/Servicios!E36),"NA",0/Servicios!E36)</f>
        <v>0</v>
      </c>
      <c r="S76" s="5">
        <f>O75*R76/1000</f>
        <v>0</v>
      </c>
      <c r="T76" s="5">
        <f>+IF(ISERROR((Servicios!K36/Servicios!J36)*R76),"NA",(Servicios!K36/Servicios!J36)*R76)</f>
        <v>0</v>
      </c>
      <c r="U76" s="5">
        <f>O75*T76</f>
        <v>0</v>
      </c>
      <c r="V76" s="8"/>
    </row>
  </sheetData>
  <mergeCells>
    <mergeCell ref="A2:J2"/>
    <mergeCell ref="A3:J3"/>
    <mergeCell ref="M2:V2"/>
    <mergeCell ref="M3:V3"/>
  </mergeCells>
  <pageMargins left="0.7" right="0.7" top="0.75" bottom="0.75" header="0.3" footer="0.3"/>
  <pageSetup usePrinterDefaults="0"/>
</worksheet>
</file>

<file path=xl/worksheets/sheet8.xml><?xml version="1.0" encoding="utf-8"?>
<worksheet xmlns:r="http://schemas.openxmlformats.org/officeDocument/2006/relationships" xmlns="http://schemas.openxmlformats.org/spreadsheetml/2006/main">
  <dimension ref="A2:V51"/>
  <sheetViews>
    <sheetView topLeftCell="A1" workbookViewId="0">
      <selection activeCell="A1" sqref="A1"/>
    </sheetView>
  </sheetViews>
  <sheetFormatPr defaultColWidth="9.140625" defaultRowHeight="15"/>
  <cols>
    <col min="1" max="1" width="15.75" customWidth="1"/>
    <col min="2" max="2" width="22.75" customWidth="1"/>
    <col min="3" max="3" width="13.75" customWidth="1"/>
    <col min="4" max="4" width="10.75" customWidth="1"/>
    <col min="5" max="5" width="32.75" customWidth="1"/>
    <col min="6" max="6" width="9.75" customWidth="1"/>
    <col min="7" max="7" width="12.75" customWidth="1"/>
    <col min="8" max="8" width="15.75" customWidth="1"/>
    <col min="9" max="9" width="20.75" customWidth="1"/>
    <col min="10" max="10" width="40.75" customWidth="1"/>
    <col min="13" max="13" width="15.75" customWidth="1"/>
    <col min="14" max="14" width="22.75" customWidth="1"/>
    <col min="15" max="15" width="13.75" customWidth="1"/>
    <col min="16" max="16" width="10.75" customWidth="1"/>
    <col min="17" max="17" width="32.75" customWidth="1"/>
    <col min="18" max="18" width="9.75" customWidth="1"/>
    <col min="19" max="19" width="12.75" customWidth="1"/>
    <col min="20" max="20" width="15.75" customWidth="1"/>
    <col min="21" max="21" width="20.75" customWidth="1"/>
    <col min="22" max="22" width="40.75" customWidth="1"/>
  </cols>
  <sheetData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M2" s="4" t="s">
        <v>71</v>
      </c>
      <c r="N2" s="4"/>
      <c r="O2" s="4"/>
      <c r="P2" s="4"/>
      <c r="Q2" s="4"/>
      <c r="R2" s="4"/>
      <c r="S2" s="4"/>
      <c r="T2" s="4"/>
      <c r="U2" s="4"/>
      <c r="V2" s="4"/>
    </row>
    <row r="3">
      <c r="A3" s="4" t="s">
        <v>77</v>
      </c>
      <c r="B3" s="4"/>
      <c r="C3" s="4"/>
      <c r="D3" s="4"/>
      <c r="E3" s="4"/>
      <c r="F3" s="4"/>
      <c r="G3" s="4"/>
      <c r="H3" s="4"/>
      <c r="I3" s="4"/>
      <c r="J3" s="4"/>
      <c r="M3" s="4" t="s">
        <v>77</v>
      </c>
      <c r="N3" s="4"/>
      <c r="O3" s="4"/>
      <c r="P3" s="4"/>
      <c r="Q3" s="4"/>
      <c r="R3" s="4"/>
      <c r="S3" s="4"/>
      <c r="T3" s="4"/>
      <c r="U3" s="4"/>
      <c r="V3" s="4"/>
    </row>
    <row r="4" ht="39" customHeight="1">
      <c r="A4" s="4" t="s">
        <v>175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  <c r="G4" s="4" t="s">
        <v>181</v>
      </c>
      <c r="H4" s="4" t="s">
        <v>183</v>
      </c>
      <c r="I4" s="4" t="s">
        <v>94</v>
      </c>
      <c r="J4" s="4" t="s">
        <v>182</v>
      </c>
      <c r="M4" s="4" t="s">
        <v>175</v>
      </c>
      <c r="N4" s="4" t="s">
        <v>176</v>
      </c>
      <c r="O4" s="4" t="s">
        <v>177</v>
      </c>
      <c r="P4" s="4" t="s">
        <v>178</v>
      </c>
      <c r="Q4" s="4" t="s">
        <v>179</v>
      </c>
      <c r="R4" s="4" t="s">
        <v>180</v>
      </c>
      <c r="S4" s="4" t="s">
        <v>181</v>
      </c>
      <c r="T4" s="4" t="s">
        <v>183</v>
      </c>
      <c r="U4" s="4" t="s">
        <v>94</v>
      </c>
      <c r="V4" s="4" t="s">
        <v>182</v>
      </c>
    </row>
    <row r="5">
      <c r="A5" s="8" t="s">
        <v>184</v>
      </c>
      <c r="B5" s="8" t="s">
        <v>268</v>
      </c>
      <c r="C5" s="5">
        <f>Servicios!I6</f>
        <v>1</v>
      </c>
      <c r="D5" s="2"/>
      <c r="E5" s="2"/>
      <c r="F5" s="2"/>
      <c r="G5" s="2"/>
      <c r="H5" s="5">
        <f>SUM(H6:H7)</f>
        <v>0</v>
      </c>
      <c r="I5" s="5">
        <f>C5*H5</f>
        <v>0</v>
      </c>
      <c r="J5" s="2"/>
      <c r="M5" s="8" t="s">
        <v>184</v>
      </c>
      <c r="N5" s="8" t="s">
        <v>268</v>
      </c>
      <c r="O5" s="5">
        <f>Servicios!I7</f>
        <v>1</v>
      </c>
      <c r="P5" s="2"/>
      <c r="Q5" s="2"/>
      <c r="R5" s="2"/>
      <c r="S5" s="2"/>
      <c r="T5" s="5">
        <f>SUM(T6:T7)</f>
        <v>0</v>
      </c>
      <c r="U5" s="5">
        <f>O5*T5</f>
        <v>0</v>
      </c>
      <c r="V5" s="2"/>
    </row>
    <row r="6">
      <c r="A6" s="2"/>
      <c r="B6" s="2"/>
      <c r="C6" s="2"/>
      <c r="D6" s="2"/>
      <c r="E6" s="8" t="s">
        <v>42</v>
      </c>
      <c r="F6" s="5">
        <f>+IF(ISERROR(80/Servicios!E52),"NA",80/Servicios!E52)</f>
        <v>133.33333333333334</v>
      </c>
      <c r="G6" s="5">
        <f>C5*F6/1000</f>
        <v>0.13333333333333333</v>
      </c>
      <c r="H6" s="5">
        <f>+IF(ISERROR((Servicios!K52/Servicios!J52)*F6),"NA",(Servicios!K52/Servicios!J52)*F6)</f>
        <v>0</v>
      </c>
      <c r="I6" s="5">
        <f>C5*H6</f>
        <v>0</v>
      </c>
      <c r="J6" s="8"/>
      <c r="M6" s="2"/>
      <c r="N6" s="2"/>
      <c r="O6" s="2"/>
      <c r="P6" s="2"/>
      <c r="Q6" s="8" t="s">
        <v>42</v>
      </c>
      <c r="R6" s="5">
        <f>+IF(ISERROR(0/Servicios!E52),"NA",0/Servicios!E52)</f>
        <v>0</v>
      </c>
      <c r="S6" s="5">
        <f>O5*R6/1000</f>
        <v>0</v>
      </c>
      <c r="T6" s="5">
        <f>+IF(ISERROR((Servicios!K52/Servicios!J52)*R6),"NA",(Servicios!K52/Servicios!J52)*R6)</f>
        <v>0</v>
      </c>
      <c r="U6" s="5">
        <f>O5*T6</f>
        <v>0</v>
      </c>
      <c r="V6" s="8"/>
    </row>
    <row r="7">
      <c r="A7" s="2"/>
      <c r="B7" s="2"/>
      <c r="C7" s="2"/>
      <c r="D7" s="2"/>
      <c r="E7" s="8" t="s">
        <v>11</v>
      </c>
      <c r="F7" s="5">
        <f>+IF(ISERROR(10/Servicios!E21),"NA",10/Servicios!E21)</f>
        <v>10</v>
      </c>
      <c r="G7" s="5">
        <f>C5*F7/1000</f>
        <v>0.01</v>
      </c>
      <c r="H7" s="5">
        <f>+IF(ISERROR((Servicios!K21/Servicios!J21)*F7),"NA",(Servicios!K21/Servicios!J21)*F7)</f>
        <v>0</v>
      </c>
      <c r="I7" s="5">
        <f>C5*H7</f>
        <v>0</v>
      </c>
      <c r="J7" s="8"/>
      <c r="M7" s="2"/>
      <c r="N7" s="2"/>
      <c r="O7" s="2"/>
      <c r="P7" s="2"/>
      <c r="Q7" s="8" t="s">
        <v>11</v>
      </c>
      <c r="R7" s="5">
        <f>+IF(ISERROR(0/Servicios!E21),"NA",0/Servicios!E21)</f>
        <v>0</v>
      </c>
      <c r="S7" s="5">
        <f>O5*R7/1000</f>
        <v>0</v>
      </c>
      <c r="T7" s="5">
        <f>+IF(ISERROR((Servicios!K21/Servicios!J21)*R7),"NA",(Servicios!K21/Servicios!J21)*R7)</f>
        <v>0</v>
      </c>
      <c r="U7" s="5">
        <f>O5*T7</f>
        <v>0</v>
      </c>
      <c r="V7" s="8"/>
    </row>
    <row r="8">
      <c r="A8" s="8"/>
      <c r="B8" s="8" t="s">
        <v>257</v>
      </c>
      <c r="C8" s="5">
        <f>Servicios!I6</f>
        <v>1</v>
      </c>
      <c r="D8" s="2"/>
      <c r="E8" s="2"/>
      <c r="F8" s="2"/>
      <c r="G8" s="2"/>
      <c r="H8" s="5">
        <f>SUM(H9:H9)</f>
        <v>0</v>
      </c>
      <c r="I8" s="5">
        <f>C8*H8</f>
        <v>0</v>
      </c>
      <c r="J8" s="2"/>
      <c r="M8" s="8"/>
      <c r="N8" s="8" t="s">
        <v>257</v>
      </c>
      <c r="O8" s="5">
        <f>Servicios!I7</f>
        <v>1</v>
      </c>
      <c r="P8" s="2"/>
      <c r="Q8" s="2"/>
      <c r="R8" s="2"/>
      <c r="S8" s="2"/>
      <c r="T8" s="5">
        <f>SUM(T9:T9)</f>
        <v>0</v>
      </c>
      <c r="U8" s="5">
        <f>O8*T8</f>
        <v>0</v>
      </c>
      <c r="V8" s="2"/>
    </row>
    <row r="9">
      <c r="A9" s="2"/>
      <c r="B9" s="2"/>
      <c r="C9" s="2"/>
      <c r="D9" s="2"/>
      <c r="E9" s="8" t="s">
        <v>31</v>
      </c>
      <c r="F9" s="5">
        <f>+IF(ISERROR(30/Servicios!E41),"NA",30/Servicios!E41)</f>
        <v>30</v>
      </c>
      <c r="G9" s="5">
        <f>C8*F9/1000</f>
        <v>0.03</v>
      </c>
      <c r="H9" s="5">
        <f>+IF(ISERROR((Servicios!K41/Servicios!J41)*F9),"NA",(Servicios!K41/Servicios!J41)*F9)</f>
        <v>0</v>
      </c>
      <c r="I9" s="5">
        <f>C8*H9</f>
        <v>0</v>
      </c>
      <c r="J9" s="8"/>
      <c r="M9" s="2"/>
      <c r="N9" s="2"/>
      <c r="O9" s="2"/>
      <c r="P9" s="2"/>
      <c r="Q9" s="8" t="s">
        <v>31</v>
      </c>
      <c r="R9" s="5">
        <f>+IF(ISERROR(0/Servicios!E41),"NA",0/Servicios!E41)</f>
        <v>0</v>
      </c>
      <c r="S9" s="5">
        <f>O8*R9/1000</f>
        <v>0</v>
      </c>
      <c r="T9" s="5">
        <f>+IF(ISERROR((Servicios!K41/Servicios!J41)*R9),"NA",(Servicios!K41/Servicios!J41)*R9)</f>
        <v>0</v>
      </c>
      <c r="U9" s="5">
        <f>O8*T9</f>
        <v>0</v>
      </c>
      <c r="V9" s="8"/>
    </row>
    <row r="10">
      <c r="A10" s="8"/>
      <c r="B10" s="8" t="s">
        <v>256</v>
      </c>
      <c r="C10" s="5">
        <f>Servicios!I6</f>
        <v>1</v>
      </c>
      <c r="D10" s="2"/>
      <c r="E10" s="2"/>
      <c r="F10" s="2"/>
      <c r="G10" s="2"/>
      <c r="H10" s="5">
        <f>SUM(H11:H11)</f>
        <v>0</v>
      </c>
      <c r="I10" s="5">
        <f>C10*H10</f>
        <v>0</v>
      </c>
      <c r="J10" s="2"/>
      <c r="M10" s="8"/>
      <c r="N10" s="8" t="s">
        <v>256</v>
      </c>
      <c r="O10" s="5">
        <f>Servicios!I7</f>
        <v>1</v>
      </c>
      <c r="P10" s="2"/>
      <c r="Q10" s="2"/>
      <c r="R10" s="2"/>
      <c r="S10" s="2"/>
      <c r="T10" s="5">
        <f>SUM(T11:T11)</f>
        <v>0</v>
      </c>
      <c r="U10" s="5">
        <f>O10*T10</f>
        <v>0</v>
      </c>
      <c r="V10" s="2"/>
    </row>
    <row r="11">
      <c r="A11" s="2"/>
      <c r="B11" s="2"/>
      <c r="C11" s="2"/>
      <c r="D11" s="2"/>
      <c r="E11" s="8" t="s">
        <v>36</v>
      </c>
      <c r="F11" s="5">
        <f>+IF(ISERROR(55/Servicios!E46),"NA",55/Servicios!E46)</f>
        <v>61.111111111111107</v>
      </c>
      <c r="G11" s="5">
        <f>C10*F11/1000</f>
        <v>0.061111111111111109</v>
      </c>
      <c r="H11" s="5">
        <f>+IF(ISERROR((Servicios!K46/Servicios!J46)*F11),"NA",(Servicios!K46/Servicios!J46)*F11)</f>
        <v>0</v>
      </c>
      <c r="I11" s="5">
        <f>C10*H11</f>
        <v>0</v>
      </c>
      <c r="J11" s="8"/>
      <c r="M11" s="2"/>
      <c r="N11" s="2"/>
      <c r="O11" s="2"/>
      <c r="P11" s="2"/>
      <c r="Q11" s="8" t="s">
        <v>36</v>
      </c>
      <c r="R11" s="5">
        <f>+IF(ISERROR(0/Servicios!E46),"NA",0/Servicios!E46)</f>
        <v>0</v>
      </c>
      <c r="S11" s="5">
        <f>O10*R11/1000</f>
        <v>0</v>
      </c>
      <c r="T11" s="5">
        <f>+IF(ISERROR((Servicios!K46/Servicios!J46)*R11),"NA",(Servicios!K46/Servicios!J46)*R11)</f>
        <v>0</v>
      </c>
      <c r="U11" s="5">
        <f>O10*T11</f>
        <v>0</v>
      </c>
      <c r="V11" s="8"/>
    </row>
    <row r="12">
      <c r="A12" s="8" t="s">
        <v>189</v>
      </c>
      <c r="B12" s="8" t="s">
        <v>269</v>
      </c>
      <c r="C12" s="5">
        <f>Servicios!I6</f>
        <v>1</v>
      </c>
      <c r="D12" s="2"/>
      <c r="E12" s="2"/>
      <c r="F12" s="2"/>
      <c r="G12" s="2"/>
      <c r="H12" s="5">
        <f>SUM(H13:H14)</f>
        <v>0</v>
      </c>
      <c r="I12" s="5">
        <f>C12*H12</f>
        <v>0</v>
      </c>
      <c r="J12" s="2"/>
      <c r="M12" s="8" t="s">
        <v>189</v>
      </c>
      <c r="N12" s="8" t="s">
        <v>269</v>
      </c>
      <c r="O12" s="5">
        <f>Servicios!I7</f>
        <v>1</v>
      </c>
      <c r="P12" s="2"/>
      <c r="Q12" s="2"/>
      <c r="R12" s="2"/>
      <c r="S12" s="2"/>
      <c r="T12" s="5">
        <f>SUM(T13:T14)</f>
        <v>0</v>
      </c>
      <c r="U12" s="5">
        <f>O12*T12</f>
        <v>0</v>
      </c>
      <c r="V12" s="2"/>
    </row>
    <row r="13">
      <c r="A13" s="2"/>
      <c r="B13" s="2"/>
      <c r="C13" s="2"/>
      <c r="D13" s="2"/>
      <c r="E13" s="8" t="s">
        <v>61</v>
      </c>
      <c r="F13" s="5">
        <f>+IF(ISERROR(80/Servicios!E71),"NA",80/Servicios!E71)</f>
        <v>94.117647058823536</v>
      </c>
      <c r="G13" s="5">
        <f>C12*F13/1000</f>
        <v>0.094117647058823542</v>
      </c>
      <c r="H13" s="5">
        <f>+IF(ISERROR((Servicios!K71/Servicios!J71)*F13),"NA",(Servicios!K71/Servicios!J71)*F13)</f>
        <v>0</v>
      </c>
      <c r="I13" s="5">
        <f>C12*H13</f>
        <v>0</v>
      </c>
      <c r="J13" s="8"/>
      <c r="M13" s="2"/>
      <c r="N13" s="2"/>
      <c r="O13" s="2"/>
      <c r="P13" s="2"/>
      <c r="Q13" s="8" t="s">
        <v>61</v>
      </c>
      <c r="R13" s="5">
        <f>+IF(ISERROR(0/Servicios!E71),"NA",0/Servicios!E71)</f>
        <v>0</v>
      </c>
      <c r="S13" s="5">
        <f>O12*R13/1000</f>
        <v>0</v>
      </c>
      <c r="T13" s="5">
        <f>+IF(ISERROR((Servicios!K71/Servicios!J71)*R13),"NA",(Servicios!K71/Servicios!J71)*R13)</f>
        <v>0</v>
      </c>
      <c r="U13" s="5">
        <f>O12*T13</f>
        <v>0</v>
      </c>
      <c r="V13" s="8"/>
    </row>
    <row r="14">
      <c r="A14" s="2"/>
      <c r="B14" s="2"/>
      <c r="C14" s="2"/>
      <c r="D14" s="2"/>
      <c r="E14" s="8" t="s">
        <v>11</v>
      </c>
      <c r="F14" s="5">
        <f>+IF(ISERROR(10/Servicios!E21),"NA",10/Servicios!E21)</f>
        <v>10</v>
      </c>
      <c r="G14" s="5">
        <f>C12*F14/1000</f>
        <v>0.01</v>
      </c>
      <c r="H14" s="5">
        <f>+IF(ISERROR((Servicios!K21/Servicios!J21)*F14),"NA",(Servicios!K21/Servicios!J21)*F14)</f>
        <v>0</v>
      </c>
      <c r="I14" s="5">
        <f>C12*H14</f>
        <v>0</v>
      </c>
      <c r="J14" s="8"/>
      <c r="M14" s="2"/>
      <c r="N14" s="2"/>
      <c r="O14" s="2"/>
      <c r="P14" s="2"/>
      <c r="Q14" s="8" t="s">
        <v>11</v>
      </c>
      <c r="R14" s="5">
        <f>+IF(ISERROR(0/Servicios!E21),"NA",0/Servicios!E21)</f>
        <v>0</v>
      </c>
      <c r="S14" s="5">
        <f>O12*R14/1000</f>
        <v>0</v>
      </c>
      <c r="T14" s="5">
        <f>+IF(ISERROR((Servicios!K21/Servicios!J21)*R14),"NA",(Servicios!K21/Servicios!J21)*R14)</f>
        <v>0</v>
      </c>
      <c r="U14" s="5">
        <f>O12*T14</f>
        <v>0</v>
      </c>
      <c r="V14" s="8"/>
    </row>
    <row r="15">
      <c r="A15" s="8" t="s">
        <v>192</v>
      </c>
      <c r="B15" s="8" t="s">
        <v>260</v>
      </c>
      <c r="C15" s="5">
        <f>Servicios!I6</f>
        <v>1</v>
      </c>
      <c r="D15" s="2"/>
      <c r="E15" s="2"/>
      <c r="F15" s="2"/>
      <c r="G15" s="2"/>
      <c r="H15" s="5">
        <f>SUM(H16:H18)</f>
        <v>0</v>
      </c>
      <c r="I15" s="5">
        <f>C15*H15</f>
        <v>0</v>
      </c>
      <c r="J15" s="2"/>
      <c r="M15" s="8" t="s">
        <v>192</v>
      </c>
      <c r="N15" s="8" t="s">
        <v>260</v>
      </c>
      <c r="O15" s="5">
        <f>Servicios!I7</f>
        <v>1</v>
      </c>
      <c r="P15" s="2"/>
      <c r="Q15" s="2"/>
      <c r="R15" s="2"/>
      <c r="S15" s="2"/>
      <c r="T15" s="5">
        <f>SUM(T16:T18)</f>
        <v>0</v>
      </c>
      <c r="U15" s="5">
        <f>O15*T15</f>
        <v>0</v>
      </c>
      <c r="V15" s="2"/>
    </row>
    <row r="16">
      <c r="A16" s="2"/>
      <c r="B16" s="2"/>
      <c r="C16" s="2"/>
      <c r="D16" s="2"/>
      <c r="E16" s="8" t="s">
        <v>29</v>
      </c>
      <c r="F16" s="5">
        <f>+IF(ISERROR(40/Servicios!E39),"NA",40/Servicios!E39)</f>
        <v>66.666666666666671</v>
      </c>
      <c r="G16" s="5">
        <f>C15*F16/1000</f>
        <v>0.066666666666666666</v>
      </c>
      <c r="H16" s="5">
        <f>+IF(ISERROR((Servicios!K39/Servicios!J39)*F16),"NA",(Servicios!K39/Servicios!J39)*F16)</f>
        <v>0</v>
      </c>
      <c r="I16" s="5">
        <f>C15*H16</f>
        <v>0</v>
      </c>
      <c r="J16" s="8"/>
      <c r="M16" s="2"/>
      <c r="N16" s="2"/>
      <c r="O16" s="2"/>
      <c r="P16" s="2"/>
      <c r="Q16" s="8" t="s">
        <v>29</v>
      </c>
      <c r="R16" s="5">
        <f>+IF(ISERROR(0/Servicios!E39),"NA",0/Servicios!E39)</f>
        <v>0</v>
      </c>
      <c r="S16" s="5">
        <f>O15*R16/1000</f>
        <v>0</v>
      </c>
      <c r="T16" s="5">
        <f>+IF(ISERROR((Servicios!K39/Servicios!J39)*R16),"NA",(Servicios!K39/Servicios!J39)*R16)</f>
        <v>0</v>
      </c>
      <c r="U16" s="5">
        <f>O15*T16</f>
        <v>0</v>
      </c>
      <c r="V16" s="8"/>
    </row>
    <row r="17">
      <c r="A17" s="2"/>
      <c r="B17" s="2"/>
      <c r="C17" s="2"/>
      <c r="D17" s="2"/>
      <c r="E17" s="8" t="s">
        <v>56</v>
      </c>
      <c r="F17" s="5">
        <f>+IF(ISERROR(30/Servicios!E66),"NA",30/Servicios!E66)</f>
        <v>37.5</v>
      </c>
      <c r="G17" s="5">
        <f>C15*F17/1000</f>
        <v>0.0375</v>
      </c>
      <c r="H17" s="5">
        <f>+IF(ISERROR((Servicios!K66/Servicios!J66)*F17),"NA",(Servicios!K66/Servicios!J66)*F17)</f>
        <v>0</v>
      </c>
      <c r="I17" s="5">
        <f>C15*H17</f>
        <v>0</v>
      </c>
      <c r="J17" s="8"/>
      <c r="M17" s="2"/>
      <c r="N17" s="2"/>
      <c r="O17" s="2"/>
      <c r="P17" s="2"/>
      <c r="Q17" s="8" t="s">
        <v>56</v>
      </c>
      <c r="R17" s="5">
        <f>+IF(ISERROR(0/Servicios!E66),"NA",0/Servicios!E66)</f>
        <v>0</v>
      </c>
      <c r="S17" s="5">
        <f>O15*R17/1000</f>
        <v>0</v>
      </c>
      <c r="T17" s="5">
        <f>+IF(ISERROR((Servicios!K66/Servicios!J66)*R17),"NA",(Servicios!K66/Servicios!J66)*R17)</f>
        <v>0</v>
      </c>
      <c r="U17" s="5">
        <f>O15*T17</f>
        <v>0</v>
      </c>
      <c r="V17" s="8"/>
    </row>
    <row r="18">
      <c r="A18" s="2"/>
      <c r="B18" s="2"/>
      <c r="C18" s="2"/>
      <c r="D18" s="2"/>
      <c r="E18" s="8" t="s">
        <v>39</v>
      </c>
      <c r="F18" s="5">
        <f>+IF(ISERROR(100/Servicios!E49),"NA",100/Servicios!E49)</f>
        <v>100</v>
      </c>
      <c r="G18" s="5">
        <f>C15*F18/1000</f>
        <v>0.1</v>
      </c>
      <c r="H18" s="5">
        <f>+IF(ISERROR((Servicios!K49/Servicios!J49)*F18),"NA",(Servicios!K49/Servicios!J49)*F18)</f>
        <v>0</v>
      </c>
      <c r="I18" s="5">
        <f>C15*H18</f>
        <v>0</v>
      </c>
      <c r="J18" s="8"/>
      <c r="M18" s="2"/>
      <c r="N18" s="2"/>
      <c r="O18" s="2"/>
      <c r="P18" s="2"/>
      <c r="Q18" s="8" t="s">
        <v>39</v>
      </c>
      <c r="R18" s="5">
        <f>+IF(ISERROR(0/Servicios!E49),"NA",0/Servicios!E49)</f>
        <v>0</v>
      </c>
      <c r="S18" s="5">
        <f>O15*R18/1000</f>
        <v>0</v>
      </c>
      <c r="T18" s="5">
        <f>+IF(ISERROR((Servicios!K49/Servicios!J49)*R18),"NA",(Servicios!K49/Servicios!J49)*R18)</f>
        <v>0</v>
      </c>
      <c r="U18" s="5">
        <f>O15*T18</f>
        <v>0</v>
      </c>
      <c r="V18" s="8"/>
    </row>
    <row r="19">
      <c r="A19" s="8"/>
      <c r="B19" s="8" t="s">
        <v>256</v>
      </c>
      <c r="C19" s="5">
        <f>Servicios!I6</f>
        <v>1</v>
      </c>
      <c r="D19" s="2"/>
      <c r="E19" s="2"/>
      <c r="F19" s="2"/>
      <c r="G19" s="2"/>
      <c r="H19" s="5">
        <f>SUM(H20:H22)</f>
        <v>0</v>
      </c>
      <c r="I19" s="5">
        <f>C19*H19</f>
        <v>0</v>
      </c>
      <c r="J19" s="2"/>
      <c r="M19" s="8"/>
      <c r="N19" s="8" t="s">
        <v>256</v>
      </c>
      <c r="O19" s="5">
        <f>Servicios!I7</f>
        <v>1</v>
      </c>
      <c r="P19" s="2"/>
      <c r="Q19" s="2"/>
      <c r="R19" s="2"/>
      <c r="S19" s="2"/>
      <c r="T19" s="5">
        <f>SUM(T20:T22)</f>
        <v>0</v>
      </c>
      <c r="U19" s="5">
        <f>O19*T19</f>
        <v>0</v>
      </c>
      <c r="V19" s="2"/>
    </row>
    <row r="20">
      <c r="A20" s="2"/>
      <c r="B20" s="2"/>
      <c r="C20" s="2"/>
      <c r="D20" s="2"/>
      <c r="E20" s="8" t="s">
        <v>18</v>
      </c>
      <c r="F20" s="5">
        <f>+IF(ISERROR(80/Servicios!E28),"NA",80/Servicios!E28)</f>
        <v>80</v>
      </c>
      <c r="G20" s="5">
        <f>C19*F20/1000</f>
        <v>0.08</v>
      </c>
      <c r="H20" s="5">
        <f>+IF(ISERROR((Servicios!K28/Servicios!J28)*F20),"NA",(Servicios!K28/Servicios!J28)*F20)</f>
        <v>0</v>
      </c>
      <c r="I20" s="5">
        <f>C19*H20</f>
        <v>0</v>
      </c>
      <c r="J20" s="8"/>
      <c r="M20" s="2"/>
      <c r="N20" s="2"/>
      <c r="O20" s="2"/>
      <c r="P20" s="2"/>
      <c r="Q20" s="8" t="s">
        <v>18</v>
      </c>
      <c r="R20" s="5">
        <f>+IF(ISERROR(0/Servicios!E28),"NA",0/Servicios!E28)</f>
        <v>0</v>
      </c>
      <c r="S20" s="5">
        <f>O19*R20/1000</f>
        <v>0</v>
      </c>
      <c r="T20" s="5">
        <f>+IF(ISERROR((Servicios!K28/Servicios!J28)*R20),"NA",(Servicios!K28/Servicios!J28)*R20)</f>
        <v>0</v>
      </c>
      <c r="U20" s="5">
        <f>O19*T20</f>
        <v>0</v>
      </c>
      <c r="V20" s="8"/>
    </row>
    <row r="21">
      <c r="A21" s="2"/>
      <c r="B21" s="2"/>
      <c r="C21" s="2"/>
      <c r="D21" s="2"/>
      <c r="E21" s="8" t="s">
        <v>2</v>
      </c>
      <c r="F21" s="5">
        <f>+IF(ISERROR(5/Servicios!E11),"NA",5/Servicios!E11)</f>
        <v>5</v>
      </c>
      <c r="G21" s="5">
        <f>C19*F21/1000</f>
        <v>0.005</v>
      </c>
      <c r="H21" s="5">
        <f>+IF(ISERROR((Servicios!K11/Servicios!J11)*F21),"NA",(Servicios!K11/Servicios!J11)*F21)</f>
        <v>0</v>
      </c>
      <c r="I21" s="5">
        <f>C19*H21</f>
        <v>0</v>
      </c>
      <c r="J21" s="8"/>
      <c r="M21" s="2"/>
      <c r="N21" s="2"/>
      <c r="O21" s="2"/>
      <c r="P21" s="2"/>
      <c r="Q21" s="8" t="s">
        <v>2</v>
      </c>
      <c r="R21" s="5">
        <f>+IF(ISERROR(0/Servicios!E11),"NA",0/Servicios!E11)</f>
        <v>0</v>
      </c>
      <c r="S21" s="5">
        <f>O19*R21/1000</f>
        <v>0</v>
      </c>
      <c r="T21" s="5">
        <f>+IF(ISERROR((Servicios!K11/Servicios!J11)*R21),"NA",(Servicios!K11/Servicios!J11)*R21)</f>
        <v>0</v>
      </c>
      <c r="U21" s="5">
        <f>O19*T21</f>
        <v>0</v>
      </c>
      <c r="V21" s="8"/>
    </row>
    <row r="22">
      <c r="A22" s="2"/>
      <c r="B22" s="2"/>
      <c r="C22" s="2"/>
      <c r="D22" s="2"/>
      <c r="E22" s="8" t="s">
        <v>22</v>
      </c>
      <c r="F22" s="5">
        <f>+IF(ISERROR(4/Servicios!E32),"NA",4/Servicios!E32)</f>
        <v>10</v>
      </c>
      <c r="G22" s="5">
        <f>C19*F22/1000</f>
        <v>0.01</v>
      </c>
      <c r="H22" s="5">
        <f>+IF(ISERROR((Servicios!K32/Servicios!J32)*F22),"NA",(Servicios!K32/Servicios!J32)*F22)</f>
        <v>0</v>
      </c>
      <c r="I22" s="5">
        <f>C19*H22</f>
        <v>0</v>
      </c>
      <c r="J22" s="8"/>
      <c r="M22" s="2"/>
      <c r="N22" s="2"/>
      <c r="O22" s="2"/>
      <c r="P22" s="2"/>
      <c r="Q22" s="8" t="s">
        <v>22</v>
      </c>
      <c r="R22" s="5">
        <f>+IF(ISERROR(0/Servicios!E32),"NA",0/Servicios!E32)</f>
        <v>0</v>
      </c>
      <c r="S22" s="5">
        <f>O19*R22/1000</f>
        <v>0</v>
      </c>
      <c r="T22" s="5">
        <f>+IF(ISERROR((Servicios!K32/Servicios!J32)*R22),"NA",(Servicios!K32/Servicios!J32)*R22)</f>
        <v>0</v>
      </c>
      <c r="U22" s="5">
        <f>O19*T22</f>
        <v>0</v>
      </c>
      <c r="V22" s="8"/>
    </row>
    <row r="23">
      <c r="A23" s="8"/>
      <c r="B23" s="8" t="s">
        <v>270</v>
      </c>
      <c r="C23" s="5">
        <f>Servicios!I6</f>
        <v>1</v>
      </c>
      <c r="D23" s="2"/>
      <c r="E23" s="2"/>
      <c r="F23" s="2"/>
      <c r="G23" s="2"/>
      <c r="H23" s="5">
        <f>SUM(H24:H25)</f>
        <v>0</v>
      </c>
      <c r="I23" s="5">
        <f>C23*H23</f>
        <v>0</v>
      </c>
      <c r="J23" s="2"/>
      <c r="M23" s="8"/>
      <c r="N23" s="8" t="s">
        <v>270</v>
      </c>
      <c r="O23" s="5">
        <f>Servicios!I7</f>
        <v>1</v>
      </c>
      <c r="P23" s="2"/>
      <c r="Q23" s="2"/>
      <c r="R23" s="2"/>
      <c r="S23" s="2"/>
      <c r="T23" s="5">
        <f>SUM(T24:T25)</f>
        <v>0</v>
      </c>
      <c r="U23" s="5">
        <f>O23*T23</f>
        <v>0</v>
      </c>
      <c r="V23" s="2"/>
    </row>
    <row r="24">
      <c r="A24" s="2"/>
      <c r="B24" s="2"/>
      <c r="C24" s="2"/>
      <c r="D24" s="2"/>
      <c r="E24" s="8" t="s">
        <v>6</v>
      </c>
      <c r="F24" s="5">
        <f>+IF(ISERROR(30/Servicios!E15),"NA",30/Servicios!E15)</f>
        <v>30</v>
      </c>
      <c r="G24" s="5">
        <f>C23*F24/1000</f>
        <v>0.03</v>
      </c>
      <c r="H24" s="5">
        <f>+IF(ISERROR((Servicios!K15/Servicios!J15)*F24),"NA",(Servicios!K15/Servicios!J15)*F24)</f>
        <v>0</v>
      </c>
      <c r="I24" s="5">
        <f>C23*H24</f>
        <v>0</v>
      </c>
      <c r="J24" s="8"/>
      <c r="M24" s="2"/>
      <c r="N24" s="2"/>
      <c r="O24" s="2"/>
      <c r="P24" s="2"/>
      <c r="Q24" s="8" t="s">
        <v>6</v>
      </c>
      <c r="R24" s="5">
        <f>+IF(ISERROR(0/Servicios!E15),"NA",0/Servicios!E15)</f>
        <v>0</v>
      </c>
      <c r="S24" s="5">
        <f>O23*R24/1000</f>
        <v>0</v>
      </c>
      <c r="T24" s="5">
        <f>+IF(ISERROR((Servicios!K15/Servicios!J15)*R24),"NA",(Servicios!K15/Servicios!J15)*R24)</f>
        <v>0</v>
      </c>
      <c r="U24" s="5">
        <f>O23*T24</f>
        <v>0</v>
      </c>
      <c r="V24" s="8"/>
    </row>
    <row r="25">
      <c r="A25" s="2"/>
      <c r="B25" s="2"/>
      <c r="C25" s="2"/>
      <c r="D25" s="2"/>
      <c r="E25" s="8" t="s">
        <v>2</v>
      </c>
      <c r="F25" s="5">
        <f>+IF(ISERROR(3/Servicios!E11),"NA",3/Servicios!E11)</f>
        <v>3</v>
      </c>
      <c r="G25" s="5">
        <f>C23*F25/1000</f>
        <v>0.003</v>
      </c>
      <c r="H25" s="5">
        <f>+IF(ISERROR((Servicios!K11/Servicios!J11)*F25),"NA",(Servicios!K11/Servicios!J11)*F25)</f>
        <v>0</v>
      </c>
      <c r="I25" s="5">
        <f>C23*H25</f>
        <v>0</v>
      </c>
      <c r="J25" s="8"/>
      <c r="M25" s="2"/>
      <c r="N25" s="2"/>
      <c r="O25" s="2"/>
      <c r="P25" s="2"/>
      <c r="Q25" s="8" t="s">
        <v>2</v>
      </c>
      <c r="R25" s="5">
        <f>+IF(ISERROR(0/Servicios!E11),"NA",0/Servicios!E11)</f>
        <v>0</v>
      </c>
      <c r="S25" s="5">
        <f>O23*R25/1000</f>
        <v>0</v>
      </c>
      <c r="T25" s="5">
        <f>+IF(ISERROR((Servicios!K11/Servicios!J11)*R25),"NA",(Servicios!K11/Servicios!J11)*R25)</f>
        <v>0</v>
      </c>
      <c r="U25" s="5">
        <f>O23*T25</f>
        <v>0</v>
      </c>
      <c r="V25" s="8"/>
    </row>
    <row r="26">
      <c r="A26" s="8"/>
      <c r="B26" s="8" t="s">
        <v>263</v>
      </c>
      <c r="C26" s="5">
        <f>Servicios!I6</f>
        <v>1</v>
      </c>
      <c r="D26" s="2"/>
      <c r="E26" s="2"/>
      <c r="F26" s="2"/>
      <c r="G26" s="2"/>
      <c r="H26" s="5">
        <f>SUM(H27:H29)</f>
        <v>0</v>
      </c>
      <c r="I26" s="5">
        <f>C26*H26</f>
        <v>0</v>
      </c>
      <c r="J26" s="2"/>
      <c r="M26" s="8"/>
      <c r="N26" s="8" t="s">
        <v>263</v>
      </c>
      <c r="O26" s="5">
        <f>Servicios!I7</f>
        <v>1</v>
      </c>
      <c r="P26" s="2"/>
      <c r="Q26" s="2"/>
      <c r="R26" s="2"/>
      <c r="S26" s="2"/>
      <c r="T26" s="5">
        <f>SUM(T27:T29)</f>
        <v>0</v>
      </c>
      <c r="U26" s="5">
        <f>O26*T26</f>
        <v>0</v>
      </c>
      <c r="V26" s="2"/>
    </row>
    <row r="27">
      <c r="A27" s="2"/>
      <c r="B27" s="2"/>
      <c r="C27" s="2"/>
      <c r="D27" s="2"/>
      <c r="E27" s="8" t="s">
        <v>56</v>
      </c>
      <c r="F27" s="5">
        <f>+IF(ISERROR(80/Servicios!E66),"NA",80/Servicios!E66)</f>
        <v>100</v>
      </c>
      <c r="G27" s="5">
        <f>C26*F27/1000</f>
        <v>0.1</v>
      </c>
      <c r="H27" s="5">
        <f>+IF(ISERROR((Servicios!K66/Servicios!J66)*F27),"NA",(Servicios!K66/Servicios!J66)*F27)</f>
        <v>0</v>
      </c>
      <c r="I27" s="5">
        <f>C26*H27</f>
        <v>0</v>
      </c>
      <c r="J27" s="8"/>
      <c r="M27" s="2"/>
      <c r="N27" s="2"/>
      <c r="O27" s="2"/>
      <c r="P27" s="2"/>
      <c r="Q27" s="8" t="s">
        <v>56</v>
      </c>
      <c r="R27" s="5">
        <f>+IF(ISERROR(0/Servicios!E66),"NA",0/Servicios!E66)</f>
        <v>0</v>
      </c>
      <c r="S27" s="5">
        <f>O26*R27/1000</f>
        <v>0</v>
      </c>
      <c r="T27" s="5">
        <f>+IF(ISERROR((Servicios!K66/Servicios!J66)*R27),"NA",(Servicios!K66/Servicios!J66)*R27)</f>
        <v>0</v>
      </c>
      <c r="U27" s="5">
        <f>O26*T27</f>
        <v>0</v>
      </c>
      <c r="V27" s="8"/>
    </row>
    <row r="28">
      <c r="A28" s="2"/>
      <c r="B28" s="2"/>
      <c r="C28" s="2"/>
      <c r="D28" s="2"/>
      <c r="E28" s="8" t="s">
        <v>46</v>
      </c>
      <c r="F28" s="5">
        <f>+IF(ISERROR(5/Servicios!E56),"NA",5/Servicios!E56)</f>
        <v>5</v>
      </c>
      <c r="G28" s="5">
        <f>C26*F28/1000</f>
        <v>0.005</v>
      </c>
      <c r="H28" s="5">
        <f>+IF(ISERROR((Servicios!K56/Servicios!J56)*F28),"NA",(Servicios!K56/Servicios!J56)*F28)</f>
        <v>0</v>
      </c>
      <c r="I28" s="5">
        <f>C26*H28</f>
        <v>0</v>
      </c>
      <c r="J28" s="8"/>
      <c r="M28" s="2"/>
      <c r="N28" s="2"/>
      <c r="O28" s="2"/>
      <c r="P28" s="2"/>
      <c r="Q28" s="8" t="s">
        <v>46</v>
      </c>
      <c r="R28" s="5">
        <f>+IF(ISERROR(0/Servicios!E56),"NA",0/Servicios!E56)</f>
        <v>0</v>
      </c>
      <c r="S28" s="5">
        <f>O26*R28/1000</f>
        <v>0</v>
      </c>
      <c r="T28" s="5">
        <f>+IF(ISERROR((Servicios!K56/Servicios!J56)*R28),"NA",(Servicios!K56/Servicios!J56)*R28)</f>
        <v>0</v>
      </c>
      <c r="U28" s="5">
        <f>O26*T28</f>
        <v>0</v>
      </c>
      <c r="V28" s="8"/>
    </row>
    <row r="29">
      <c r="A29" s="2"/>
      <c r="B29" s="2"/>
      <c r="C29" s="2"/>
      <c r="D29" s="2"/>
      <c r="E29" s="8" t="s">
        <v>22</v>
      </c>
      <c r="F29" s="5">
        <f>+IF(ISERROR(3/Servicios!E32),"NA",3/Servicios!E32)</f>
        <v>7.5</v>
      </c>
      <c r="G29" s="5">
        <f>C26*F29/1000</f>
        <v>0.0075</v>
      </c>
      <c r="H29" s="5">
        <f>+IF(ISERROR((Servicios!K32/Servicios!J32)*F29),"NA",(Servicios!K32/Servicios!J32)*F29)</f>
        <v>0</v>
      </c>
      <c r="I29" s="5">
        <f>C26*H29</f>
        <v>0</v>
      </c>
      <c r="J29" s="8"/>
      <c r="M29" s="2"/>
      <c r="N29" s="2"/>
      <c r="O29" s="2"/>
      <c r="P29" s="2"/>
      <c r="Q29" s="8" t="s">
        <v>22</v>
      </c>
      <c r="R29" s="5">
        <f>+IF(ISERROR(0/Servicios!E32),"NA",0/Servicios!E32)</f>
        <v>0</v>
      </c>
      <c r="S29" s="5">
        <f>O26*R29/1000</f>
        <v>0</v>
      </c>
      <c r="T29" s="5">
        <f>+IF(ISERROR((Servicios!K32/Servicios!J32)*R29),"NA",(Servicios!K32/Servicios!J32)*R29)</f>
        <v>0</v>
      </c>
      <c r="U29" s="5">
        <f>O26*T29</f>
        <v>0</v>
      </c>
      <c r="V29" s="8"/>
    </row>
    <row r="30">
      <c r="A30" s="8"/>
      <c r="B30" s="8" t="s">
        <v>271</v>
      </c>
      <c r="C30" s="5">
        <f>Servicios!I6</f>
        <v>1</v>
      </c>
      <c r="D30" s="2"/>
      <c r="E30" s="2"/>
      <c r="F30" s="2"/>
      <c r="G30" s="2"/>
      <c r="H30" s="5">
        <f>SUM(H31:H33)</f>
        <v>0</v>
      </c>
      <c r="I30" s="5">
        <f>C30*H30</f>
        <v>0</v>
      </c>
      <c r="J30" s="2"/>
      <c r="M30" s="8"/>
      <c r="N30" s="8" t="s">
        <v>271</v>
      </c>
      <c r="O30" s="5">
        <f>Servicios!I7</f>
        <v>1</v>
      </c>
      <c r="P30" s="2"/>
      <c r="Q30" s="2"/>
      <c r="R30" s="2"/>
      <c r="S30" s="2"/>
      <c r="T30" s="5">
        <f>SUM(T31:T33)</f>
        <v>0</v>
      </c>
      <c r="U30" s="5">
        <f>O30*T30</f>
        <v>0</v>
      </c>
      <c r="V30" s="2"/>
    </row>
    <row r="31">
      <c r="A31" s="2"/>
      <c r="B31" s="2"/>
      <c r="C31" s="2"/>
      <c r="D31" s="2"/>
      <c r="E31" s="8" t="s">
        <v>9</v>
      </c>
      <c r="F31" s="5">
        <f>+IF(ISERROR(40/Servicios!E19),"NA",40/Servicios!E19)</f>
        <v>40</v>
      </c>
      <c r="G31" s="5">
        <f>C30*F31/1000</f>
        <v>0.04</v>
      </c>
      <c r="H31" s="5">
        <f>+IF(ISERROR((Servicios!K19/Servicios!J19)*F31),"NA",(Servicios!K19/Servicios!J19)*F31)</f>
        <v>0</v>
      </c>
      <c r="I31" s="5">
        <f>C30*H31</f>
        <v>0</v>
      </c>
      <c r="J31" s="8"/>
      <c r="M31" s="2"/>
      <c r="N31" s="2"/>
      <c r="O31" s="2"/>
      <c r="P31" s="2"/>
      <c r="Q31" s="8" t="s">
        <v>9</v>
      </c>
      <c r="R31" s="5">
        <f>+IF(ISERROR(0/Servicios!E19),"NA",0/Servicios!E19)</f>
        <v>0</v>
      </c>
      <c r="S31" s="5">
        <f>O30*R31/1000</f>
        <v>0</v>
      </c>
      <c r="T31" s="5">
        <f>+IF(ISERROR((Servicios!K19/Servicios!J19)*R31),"NA",(Servicios!K19/Servicios!J19)*R31)</f>
        <v>0</v>
      </c>
      <c r="U31" s="5">
        <f>O30*T31</f>
        <v>0</v>
      </c>
      <c r="V31" s="8"/>
    </row>
    <row r="32">
      <c r="A32" s="2"/>
      <c r="B32" s="2"/>
      <c r="C32" s="2"/>
      <c r="D32" s="2"/>
      <c r="E32" s="8" t="s">
        <v>22</v>
      </c>
      <c r="F32" s="5">
        <f>+IF(ISERROR(5/Servicios!E32),"NA",5/Servicios!E32)</f>
        <v>12.5</v>
      </c>
      <c r="G32" s="5">
        <f>C30*F32/1000</f>
        <v>0.0125</v>
      </c>
      <c r="H32" s="5">
        <f>+IF(ISERROR((Servicios!K32/Servicios!J32)*F32),"NA",(Servicios!K32/Servicios!J32)*F32)</f>
        <v>0</v>
      </c>
      <c r="I32" s="5">
        <f>C30*H32</f>
        <v>0</v>
      </c>
      <c r="J32" s="8"/>
      <c r="M32" s="2"/>
      <c r="N32" s="2"/>
      <c r="O32" s="2"/>
      <c r="P32" s="2"/>
      <c r="Q32" s="8" t="s">
        <v>22</v>
      </c>
      <c r="R32" s="5">
        <f>+IF(ISERROR(0/Servicios!E32),"NA",0/Servicios!E32)</f>
        <v>0</v>
      </c>
      <c r="S32" s="5">
        <f>O30*R32/1000</f>
        <v>0</v>
      </c>
      <c r="T32" s="5">
        <f>+IF(ISERROR((Servicios!K32/Servicios!J32)*R32),"NA",(Servicios!K32/Servicios!J32)*R32)</f>
        <v>0</v>
      </c>
      <c r="U32" s="5">
        <f>O30*T32</f>
        <v>0</v>
      </c>
      <c r="V32" s="8"/>
    </row>
    <row r="33">
      <c r="A33" s="2"/>
      <c r="B33" s="2"/>
      <c r="C33" s="2"/>
      <c r="D33" s="2"/>
      <c r="E33" s="8" t="s">
        <v>46</v>
      </c>
      <c r="F33" s="5">
        <f>+IF(ISERROR(5/Servicios!E56),"NA",5/Servicios!E56)</f>
        <v>5</v>
      </c>
      <c r="G33" s="5">
        <f>C30*F33/1000</f>
        <v>0.005</v>
      </c>
      <c r="H33" s="5">
        <f>+IF(ISERROR((Servicios!K56/Servicios!J56)*F33),"NA",(Servicios!K56/Servicios!J56)*F33)</f>
        <v>0</v>
      </c>
      <c r="I33" s="5">
        <f>C30*H33</f>
        <v>0</v>
      </c>
      <c r="J33" s="8"/>
      <c r="M33" s="2"/>
      <c r="N33" s="2"/>
      <c r="O33" s="2"/>
      <c r="P33" s="2"/>
      <c r="Q33" s="8" t="s">
        <v>46</v>
      </c>
      <c r="R33" s="5">
        <f>+IF(ISERROR(0/Servicios!E56),"NA",0/Servicios!E56)</f>
        <v>0</v>
      </c>
      <c r="S33" s="5">
        <f>O30*R33/1000</f>
        <v>0</v>
      </c>
      <c r="T33" s="5">
        <f>+IF(ISERROR((Servicios!K56/Servicios!J56)*R33),"NA",(Servicios!K56/Servicios!J56)*R33)</f>
        <v>0</v>
      </c>
      <c r="U33" s="5">
        <f>O30*T33</f>
        <v>0</v>
      </c>
      <c r="V33" s="8"/>
    </row>
    <row r="34">
      <c r="A34" s="8" t="s">
        <v>201</v>
      </c>
      <c r="B34" s="8" t="s">
        <v>269</v>
      </c>
      <c r="C34" s="5">
        <f>Servicios!I6</f>
        <v>1</v>
      </c>
      <c r="D34" s="2"/>
      <c r="E34" s="2"/>
      <c r="F34" s="2"/>
      <c r="G34" s="2"/>
      <c r="H34" s="5">
        <f>SUM(H35:H36)</f>
        <v>0</v>
      </c>
      <c r="I34" s="5">
        <f>C34*H34</f>
        <v>0</v>
      </c>
      <c r="J34" s="2"/>
      <c r="M34" s="8" t="s">
        <v>201</v>
      </c>
      <c r="N34" s="8" t="s">
        <v>269</v>
      </c>
      <c r="O34" s="5">
        <f>Servicios!I7</f>
        <v>1</v>
      </c>
      <c r="P34" s="2"/>
      <c r="Q34" s="2"/>
      <c r="R34" s="2"/>
      <c r="S34" s="2"/>
      <c r="T34" s="5">
        <f>SUM(T35:T36)</f>
        <v>0</v>
      </c>
      <c r="U34" s="5">
        <f>O34*T34</f>
        <v>0</v>
      </c>
      <c r="V34" s="2"/>
    </row>
    <row r="35">
      <c r="A35" s="2"/>
      <c r="B35" s="2"/>
      <c r="C35" s="2"/>
      <c r="D35" s="2"/>
      <c r="E35" s="8" t="s">
        <v>32</v>
      </c>
      <c r="F35" s="5">
        <f>+IF(ISERROR(80/Servicios!E42),"NA",80/Servicios!E42)</f>
        <v>106.66666666666667</v>
      </c>
      <c r="G35" s="5">
        <f>C34*F35/1000</f>
        <v>0.10666666666666667</v>
      </c>
      <c r="H35" s="5">
        <f>+IF(ISERROR((Servicios!K42/Servicios!J42)*F35),"NA",(Servicios!K42/Servicios!J42)*F35)</f>
        <v>0</v>
      </c>
      <c r="I35" s="5">
        <f>C34*H35</f>
        <v>0</v>
      </c>
      <c r="J35" s="8"/>
      <c r="M35" s="2"/>
      <c r="N35" s="2"/>
      <c r="O35" s="2"/>
      <c r="P35" s="2"/>
      <c r="Q35" s="8" t="s">
        <v>32</v>
      </c>
      <c r="R35" s="5">
        <f>+IF(ISERROR(0/Servicios!E42),"NA",0/Servicios!E42)</f>
        <v>0</v>
      </c>
      <c r="S35" s="5">
        <f>O34*R35/1000</f>
        <v>0</v>
      </c>
      <c r="T35" s="5">
        <f>+IF(ISERROR((Servicios!K42/Servicios!J42)*R35),"NA",(Servicios!K42/Servicios!J42)*R35)</f>
        <v>0</v>
      </c>
      <c r="U35" s="5">
        <f>O34*T35</f>
        <v>0</v>
      </c>
      <c r="V35" s="8"/>
    </row>
    <row r="36">
      <c r="A36" s="2"/>
      <c r="B36" s="2"/>
      <c r="C36" s="2"/>
      <c r="D36" s="2"/>
      <c r="E36" s="8" t="s">
        <v>11</v>
      </c>
      <c r="F36" s="5">
        <f>+IF(ISERROR(8/Servicios!E21),"NA",8/Servicios!E21)</f>
        <v>8</v>
      </c>
      <c r="G36" s="5">
        <f>C34*F36/1000</f>
        <v>0.008</v>
      </c>
      <c r="H36" s="5">
        <f>+IF(ISERROR((Servicios!K21/Servicios!J21)*F36),"NA",(Servicios!K21/Servicios!J21)*F36)</f>
        <v>0</v>
      </c>
      <c r="I36" s="5">
        <f>C34*H36</f>
        <v>0</v>
      </c>
      <c r="J36" s="8"/>
      <c r="M36" s="2"/>
      <c r="N36" s="2"/>
      <c r="O36" s="2"/>
      <c r="P36" s="2"/>
      <c r="Q36" s="8" t="s">
        <v>11</v>
      </c>
      <c r="R36" s="5">
        <f>+IF(ISERROR(0/Servicios!E21),"NA",0/Servicios!E21)</f>
        <v>0</v>
      </c>
      <c r="S36" s="5">
        <f>O34*R36/1000</f>
        <v>0</v>
      </c>
      <c r="T36" s="5">
        <f>+IF(ISERROR((Servicios!K21/Servicios!J21)*R36),"NA",(Servicios!K21/Servicios!J21)*R36)</f>
        <v>0</v>
      </c>
      <c r="U36" s="5">
        <f>O34*T36</f>
        <v>0</v>
      </c>
      <c r="V36" s="8"/>
    </row>
    <row r="37">
      <c r="A37" s="8" t="s">
        <v>204</v>
      </c>
      <c r="B37" s="8" t="s">
        <v>260</v>
      </c>
      <c r="C37" s="5">
        <f>Servicios!I6</f>
        <v>1</v>
      </c>
      <c r="D37" s="2"/>
      <c r="E37" s="2"/>
      <c r="F37" s="2"/>
      <c r="G37" s="2"/>
      <c r="H37" s="5">
        <f>SUM(H38:H40)</f>
        <v>0</v>
      </c>
      <c r="I37" s="5">
        <f>C37*H37</f>
        <v>0</v>
      </c>
      <c r="J37" s="2"/>
      <c r="M37" s="8" t="s">
        <v>204</v>
      </c>
      <c r="N37" s="8" t="s">
        <v>260</v>
      </c>
      <c r="O37" s="5">
        <f>Servicios!I7</f>
        <v>1</v>
      </c>
      <c r="P37" s="2"/>
      <c r="Q37" s="2"/>
      <c r="R37" s="2"/>
      <c r="S37" s="2"/>
      <c r="T37" s="5">
        <f>SUM(T38:T40)</f>
        <v>0</v>
      </c>
      <c r="U37" s="5">
        <f>O37*T37</f>
        <v>0</v>
      </c>
      <c r="V37" s="2"/>
    </row>
    <row r="38">
      <c r="A38" s="2"/>
      <c r="B38" s="2"/>
      <c r="C38" s="2"/>
      <c r="D38" s="2"/>
      <c r="E38" s="8" t="s">
        <v>3</v>
      </c>
      <c r="F38" s="5">
        <f>+IF(ISERROR(40/Servicios!E12),"NA",40/Servicios!E12)</f>
        <v>80</v>
      </c>
      <c r="G38" s="5">
        <f>C37*F38/1000</f>
        <v>0.08</v>
      </c>
      <c r="H38" s="5">
        <f>+IF(ISERROR((Servicios!K12/Servicios!J12)*F38),"NA",(Servicios!K12/Servicios!J12)*F38)</f>
        <v>0</v>
      </c>
      <c r="I38" s="5">
        <f>C37*H38</f>
        <v>0</v>
      </c>
      <c r="J38" s="8"/>
      <c r="M38" s="2"/>
      <c r="N38" s="2"/>
      <c r="O38" s="2"/>
      <c r="P38" s="2"/>
      <c r="Q38" s="8" t="s">
        <v>3</v>
      </c>
      <c r="R38" s="5">
        <f>+IF(ISERROR(0/Servicios!E12),"NA",0/Servicios!E12)</f>
        <v>0</v>
      </c>
      <c r="S38" s="5">
        <f>O37*R38/1000</f>
        <v>0</v>
      </c>
      <c r="T38" s="5">
        <f>+IF(ISERROR((Servicios!K12/Servicios!J12)*R38),"NA",(Servicios!K12/Servicios!J12)*R38)</f>
        <v>0</v>
      </c>
      <c r="U38" s="5">
        <f>O37*T38</f>
        <v>0</v>
      </c>
      <c r="V38" s="8"/>
    </row>
    <row r="39">
      <c r="A39" s="2"/>
      <c r="B39" s="2"/>
      <c r="C39" s="2"/>
      <c r="D39" s="2"/>
      <c r="E39" s="8" t="s">
        <v>56</v>
      </c>
      <c r="F39" s="5">
        <f>+IF(ISERROR(20/Servicios!E66),"NA",20/Servicios!E66)</f>
        <v>25</v>
      </c>
      <c r="G39" s="5">
        <f>C37*F39/1000</f>
        <v>0.025</v>
      </c>
      <c r="H39" s="5">
        <f>+IF(ISERROR((Servicios!K66/Servicios!J66)*F39),"NA",(Servicios!K66/Servicios!J66)*F39)</f>
        <v>0</v>
      </c>
      <c r="I39" s="5">
        <f>C37*H39</f>
        <v>0</v>
      </c>
      <c r="J39" s="8"/>
      <c r="M39" s="2"/>
      <c r="N39" s="2"/>
      <c r="O39" s="2"/>
      <c r="P39" s="2"/>
      <c r="Q39" s="8" t="s">
        <v>56</v>
      </c>
      <c r="R39" s="5">
        <f>+IF(ISERROR(0/Servicios!E66),"NA",0/Servicios!E66)</f>
        <v>0</v>
      </c>
      <c r="S39" s="5">
        <f>O37*R39/1000</f>
        <v>0</v>
      </c>
      <c r="T39" s="5">
        <f>+IF(ISERROR((Servicios!K66/Servicios!J66)*R39),"NA",(Servicios!K66/Servicios!J66)*R39)</f>
        <v>0</v>
      </c>
      <c r="U39" s="5">
        <f>O37*T39</f>
        <v>0</v>
      </c>
      <c r="V39" s="8"/>
    </row>
    <row r="40">
      <c r="A40" s="2"/>
      <c r="B40" s="2"/>
      <c r="C40" s="2"/>
      <c r="D40" s="2"/>
      <c r="E40" s="8" t="s">
        <v>39</v>
      </c>
      <c r="F40" s="5">
        <f>+IF(ISERROR(100/Servicios!E49),"NA",100/Servicios!E49)</f>
        <v>100</v>
      </c>
      <c r="G40" s="5">
        <f>C37*F40/1000</f>
        <v>0.1</v>
      </c>
      <c r="H40" s="5">
        <f>+IF(ISERROR((Servicios!K49/Servicios!J49)*F40),"NA",(Servicios!K49/Servicios!J49)*F40)</f>
        <v>0</v>
      </c>
      <c r="I40" s="5">
        <f>C37*H40</f>
        <v>0</v>
      </c>
      <c r="J40" s="8"/>
      <c r="M40" s="2"/>
      <c r="N40" s="2"/>
      <c r="O40" s="2"/>
      <c r="P40" s="2"/>
      <c r="Q40" s="8" t="s">
        <v>39</v>
      </c>
      <c r="R40" s="5">
        <f>+IF(ISERROR(0/Servicios!E49),"NA",0/Servicios!E49)</f>
        <v>0</v>
      </c>
      <c r="S40" s="5">
        <f>O37*R40/1000</f>
        <v>0</v>
      </c>
      <c r="T40" s="5">
        <f>+IF(ISERROR((Servicios!K49/Servicios!J49)*R40),"NA",(Servicios!K49/Servicios!J49)*R40)</f>
        <v>0</v>
      </c>
      <c r="U40" s="5">
        <f>O37*T40</f>
        <v>0</v>
      </c>
      <c r="V40" s="8"/>
    </row>
    <row r="41">
      <c r="A41" s="8"/>
      <c r="B41" s="8" t="s">
        <v>256</v>
      </c>
      <c r="C41" s="5">
        <f>Servicios!I6</f>
        <v>1</v>
      </c>
      <c r="D41" s="2"/>
      <c r="E41" s="2"/>
      <c r="F41" s="2"/>
      <c r="G41" s="2"/>
      <c r="H41" s="5">
        <f>SUM(H42:H44)</f>
        <v>0</v>
      </c>
      <c r="I41" s="5">
        <f>C41*H41</f>
        <v>0</v>
      </c>
      <c r="J41" s="2"/>
      <c r="M41" s="8"/>
      <c r="N41" s="8" t="s">
        <v>256</v>
      </c>
      <c r="O41" s="5">
        <f>Servicios!I7</f>
        <v>1</v>
      </c>
      <c r="P41" s="2"/>
      <c r="Q41" s="2"/>
      <c r="R41" s="2"/>
      <c r="S41" s="2"/>
      <c r="T41" s="5">
        <f>SUM(T42:T44)</f>
        <v>0</v>
      </c>
      <c r="U41" s="5">
        <f>O41*T41</f>
        <v>0</v>
      </c>
      <c r="V41" s="2"/>
    </row>
    <row r="42">
      <c r="A42" s="2"/>
      <c r="B42" s="2"/>
      <c r="C42" s="2"/>
      <c r="D42" s="2"/>
      <c r="E42" s="8" t="s">
        <v>22</v>
      </c>
      <c r="F42" s="5">
        <f>+IF(ISERROR(5/Servicios!E32),"NA",5/Servicios!E32)</f>
        <v>12.5</v>
      </c>
      <c r="G42" s="5">
        <f>C41*F42/1000</f>
        <v>0.0125</v>
      </c>
      <c r="H42" s="5">
        <f>+IF(ISERROR((Servicios!K32/Servicios!J32)*F42),"NA",(Servicios!K32/Servicios!J32)*F42)</f>
        <v>0</v>
      </c>
      <c r="I42" s="5">
        <f>C41*H42</f>
        <v>0</v>
      </c>
      <c r="J42" s="8"/>
      <c r="M42" s="2"/>
      <c r="N42" s="2"/>
      <c r="O42" s="2"/>
      <c r="P42" s="2"/>
      <c r="Q42" s="8" t="s">
        <v>22</v>
      </c>
      <c r="R42" s="5">
        <f>+IF(ISERROR(0/Servicios!E32),"NA",0/Servicios!E32)</f>
        <v>0</v>
      </c>
      <c r="S42" s="5">
        <f>O41*R42/1000</f>
        <v>0</v>
      </c>
      <c r="T42" s="5">
        <f>+IF(ISERROR((Servicios!K32/Servicios!J32)*R42),"NA",(Servicios!K32/Servicios!J32)*R42)</f>
        <v>0</v>
      </c>
      <c r="U42" s="5">
        <f>O41*T42</f>
        <v>0</v>
      </c>
      <c r="V42" s="8"/>
    </row>
    <row r="43">
      <c r="A43" s="2"/>
      <c r="B43" s="2"/>
      <c r="C43" s="2"/>
      <c r="D43" s="2"/>
      <c r="E43" s="8" t="s">
        <v>2</v>
      </c>
      <c r="F43" s="5">
        <f>+IF(ISERROR(5/Servicios!E11),"NA",5/Servicios!E11)</f>
        <v>5</v>
      </c>
      <c r="G43" s="5">
        <f>C41*F43/1000</f>
        <v>0.005</v>
      </c>
      <c r="H43" s="5">
        <f>+IF(ISERROR((Servicios!K11/Servicios!J11)*F43),"NA",(Servicios!K11/Servicios!J11)*F43)</f>
        <v>0</v>
      </c>
      <c r="I43" s="5">
        <f>C41*H43</f>
        <v>0</v>
      </c>
      <c r="J43" s="8"/>
      <c r="M43" s="2"/>
      <c r="N43" s="2"/>
      <c r="O43" s="2"/>
      <c r="P43" s="2"/>
      <c r="Q43" s="8" t="s">
        <v>2</v>
      </c>
      <c r="R43" s="5">
        <f>+IF(ISERROR(0/Servicios!E11),"NA",0/Servicios!E11)</f>
        <v>0</v>
      </c>
      <c r="S43" s="5">
        <f>O41*R43/1000</f>
        <v>0</v>
      </c>
      <c r="T43" s="5">
        <f>+IF(ISERROR((Servicios!K11/Servicios!J11)*R43),"NA",(Servicios!K11/Servicios!J11)*R43)</f>
        <v>0</v>
      </c>
      <c r="U43" s="5">
        <f>O41*T43</f>
        <v>0</v>
      </c>
      <c r="V43" s="8"/>
    </row>
    <row r="44">
      <c r="A44" s="2"/>
      <c r="B44" s="2"/>
      <c r="C44" s="2"/>
      <c r="D44" s="2"/>
      <c r="E44" s="8" t="s">
        <v>18</v>
      </c>
      <c r="F44" s="5">
        <f>+IF(ISERROR(80/Servicios!E28),"NA",80/Servicios!E28)</f>
        <v>80</v>
      </c>
      <c r="G44" s="5">
        <f>C41*F44/1000</f>
        <v>0.08</v>
      </c>
      <c r="H44" s="5">
        <f>+IF(ISERROR((Servicios!K28/Servicios!J28)*F44),"NA",(Servicios!K28/Servicios!J28)*F44)</f>
        <v>0</v>
      </c>
      <c r="I44" s="5">
        <f>C41*H44</f>
        <v>0</v>
      </c>
      <c r="J44" s="8"/>
      <c r="M44" s="2"/>
      <c r="N44" s="2"/>
      <c r="O44" s="2"/>
      <c r="P44" s="2"/>
      <c r="Q44" s="8" t="s">
        <v>18</v>
      </c>
      <c r="R44" s="5">
        <f>+IF(ISERROR(0/Servicios!E28),"NA",0/Servicios!E28)</f>
        <v>0</v>
      </c>
      <c r="S44" s="5">
        <f>O41*R44/1000</f>
        <v>0</v>
      </c>
      <c r="T44" s="5">
        <f>+IF(ISERROR((Servicios!K28/Servicios!J28)*R44),"NA",(Servicios!K28/Servicios!J28)*R44)</f>
        <v>0</v>
      </c>
      <c r="U44" s="5">
        <f>O41*T44</f>
        <v>0</v>
      </c>
      <c r="V44" s="8"/>
    </row>
    <row r="45">
      <c r="A45" s="8"/>
      <c r="B45" s="8" t="s">
        <v>270</v>
      </c>
      <c r="C45" s="5">
        <f>Servicios!I6</f>
        <v>1</v>
      </c>
      <c r="D45" s="2"/>
      <c r="E45" s="2"/>
      <c r="F45" s="2"/>
      <c r="G45" s="2"/>
      <c r="H45" s="5">
        <f>SUM(H46:H47)</f>
        <v>0</v>
      </c>
      <c r="I45" s="5">
        <f>C45*H45</f>
        <v>0</v>
      </c>
      <c r="J45" s="2"/>
      <c r="M45" s="8"/>
      <c r="N45" s="8" t="s">
        <v>270</v>
      </c>
      <c r="O45" s="5">
        <f>Servicios!I7</f>
        <v>1</v>
      </c>
      <c r="P45" s="2"/>
      <c r="Q45" s="2"/>
      <c r="R45" s="2"/>
      <c r="S45" s="2"/>
      <c r="T45" s="5">
        <f>SUM(T46:T47)</f>
        <v>0</v>
      </c>
      <c r="U45" s="5">
        <f>O45*T45</f>
        <v>0</v>
      </c>
      <c r="V45" s="2"/>
    </row>
    <row r="46">
      <c r="A46" s="2"/>
      <c r="B46" s="2"/>
      <c r="C46" s="2"/>
      <c r="D46" s="2"/>
      <c r="E46" s="8" t="s">
        <v>6</v>
      </c>
      <c r="F46" s="5">
        <f>+IF(ISERROR(30/Servicios!E15),"NA",30/Servicios!E15)</f>
        <v>30</v>
      </c>
      <c r="G46" s="5">
        <f>C45*F46/1000</f>
        <v>0.03</v>
      </c>
      <c r="H46" s="5">
        <f>+IF(ISERROR((Servicios!K15/Servicios!J15)*F46),"NA",(Servicios!K15/Servicios!J15)*F46)</f>
        <v>0</v>
      </c>
      <c r="I46" s="5">
        <f>C45*H46</f>
        <v>0</v>
      </c>
      <c r="J46" s="8"/>
      <c r="M46" s="2"/>
      <c r="N46" s="2"/>
      <c r="O46" s="2"/>
      <c r="P46" s="2"/>
      <c r="Q46" s="8" t="s">
        <v>6</v>
      </c>
      <c r="R46" s="5">
        <f>+IF(ISERROR(0/Servicios!E15),"NA",0/Servicios!E15)</f>
        <v>0</v>
      </c>
      <c r="S46" s="5">
        <f>O45*R46/1000</f>
        <v>0</v>
      </c>
      <c r="T46" s="5">
        <f>+IF(ISERROR((Servicios!K15/Servicios!J15)*R46),"NA",(Servicios!K15/Servicios!J15)*R46)</f>
        <v>0</v>
      </c>
      <c r="U46" s="5">
        <f>O45*T46</f>
        <v>0</v>
      </c>
      <c r="V46" s="8"/>
    </row>
    <row r="47">
      <c r="A47" s="2"/>
      <c r="B47" s="2"/>
      <c r="C47" s="2"/>
      <c r="D47" s="2"/>
      <c r="E47" s="8" t="s">
        <v>2</v>
      </c>
      <c r="F47" s="5">
        <f>+IF(ISERROR(3/Servicios!E11),"NA",3/Servicios!E11)</f>
        <v>3</v>
      </c>
      <c r="G47" s="5">
        <f>C45*F47/1000</f>
        <v>0.003</v>
      </c>
      <c r="H47" s="5">
        <f>+IF(ISERROR((Servicios!K11/Servicios!J11)*F47),"NA",(Servicios!K11/Servicios!J11)*F47)</f>
        <v>0</v>
      </c>
      <c r="I47" s="5">
        <f>C45*H47</f>
        <v>0</v>
      </c>
      <c r="J47" s="8"/>
      <c r="M47" s="2"/>
      <c r="N47" s="2"/>
      <c r="O47" s="2"/>
      <c r="P47" s="2"/>
      <c r="Q47" s="8" t="s">
        <v>2</v>
      </c>
      <c r="R47" s="5">
        <f>+IF(ISERROR(0/Servicios!E11),"NA",0/Servicios!E11)</f>
        <v>0</v>
      </c>
      <c r="S47" s="5">
        <f>O45*R47/1000</f>
        <v>0</v>
      </c>
      <c r="T47" s="5">
        <f>+IF(ISERROR((Servicios!K11/Servicios!J11)*R47),"NA",(Servicios!K11/Servicios!J11)*R47)</f>
        <v>0</v>
      </c>
      <c r="U47" s="5">
        <f>O45*T47</f>
        <v>0</v>
      </c>
      <c r="V47" s="8"/>
    </row>
    <row r="48">
      <c r="A48" s="8"/>
      <c r="B48" s="8" t="s">
        <v>263</v>
      </c>
      <c r="C48" s="5">
        <f>Servicios!I6</f>
        <v>1</v>
      </c>
      <c r="D48" s="2"/>
      <c r="E48" s="2"/>
      <c r="F48" s="2"/>
      <c r="G48" s="2"/>
      <c r="H48" s="5">
        <f>SUM(H49:H51)</f>
        <v>0</v>
      </c>
      <c r="I48" s="5">
        <f>C48*H48</f>
        <v>0</v>
      </c>
      <c r="J48" s="2"/>
      <c r="M48" s="8"/>
      <c r="N48" s="8" t="s">
        <v>263</v>
      </c>
      <c r="O48" s="5">
        <f>Servicios!I7</f>
        <v>1</v>
      </c>
      <c r="P48" s="2"/>
      <c r="Q48" s="2"/>
      <c r="R48" s="2"/>
      <c r="S48" s="2"/>
      <c r="T48" s="5">
        <f>SUM(T49:T51)</f>
        <v>0</v>
      </c>
      <c r="U48" s="5">
        <f>O48*T48</f>
        <v>0</v>
      </c>
      <c r="V48" s="2"/>
    </row>
    <row r="49">
      <c r="A49" s="2"/>
      <c r="B49" s="2"/>
      <c r="C49" s="2"/>
      <c r="D49" s="2"/>
      <c r="E49" s="8" t="s">
        <v>56</v>
      </c>
      <c r="F49" s="5">
        <f>+IF(ISERROR(80/Servicios!E66),"NA",80/Servicios!E66)</f>
        <v>100</v>
      </c>
      <c r="G49" s="5">
        <f>C48*F49/1000</f>
        <v>0.1</v>
      </c>
      <c r="H49" s="5">
        <f>+IF(ISERROR((Servicios!K66/Servicios!J66)*F49),"NA",(Servicios!K66/Servicios!J66)*F49)</f>
        <v>0</v>
      </c>
      <c r="I49" s="5">
        <f>C48*H49</f>
        <v>0</v>
      </c>
      <c r="J49" s="8"/>
      <c r="M49" s="2"/>
      <c r="N49" s="2"/>
      <c r="O49" s="2"/>
      <c r="P49" s="2"/>
      <c r="Q49" s="8" t="s">
        <v>56</v>
      </c>
      <c r="R49" s="5">
        <f>+IF(ISERROR(0/Servicios!E66),"NA",0/Servicios!E66)</f>
        <v>0</v>
      </c>
      <c r="S49" s="5">
        <f>O48*R49/1000</f>
        <v>0</v>
      </c>
      <c r="T49" s="5">
        <f>+IF(ISERROR((Servicios!K66/Servicios!J66)*R49),"NA",(Servicios!K66/Servicios!J66)*R49)</f>
        <v>0</v>
      </c>
      <c r="U49" s="5">
        <f>O48*T49</f>
        <v>0</v>
      </c>
      <c r="V49" s="8"/>
    </row>
    <row r="50">
      <c r="A50" s="2"/>
      <c r="B50" s="2"/>
      <c r="C50" s="2"/>
      <c r="D50" s="2"/>
      <c r="E50" s="8" t="s">
        <v>46</v>
      </c>
      <c r="F50" s="5">
        <f>+IF(ISERROR(8/Servicios!E56),"NA",8/Servicios!E56)</f>
        <v>8</v>
      </c>
      <c r="G50" s="5">
        <f>C48*F50/1000</f>
        <v>0.008</v>
      </c>
      <c r="H50" s="5">
        <f>+IF(ISERROR((Servicios!K56/Servicios!J56)*F50),"NA",(Servicios!K56/Servicios!J56)*F50)</f>
        <v>0</v>
      </c>
      <c r="I50" s="5">
        <f>C48*H50</f>
        <v>0</v>
      </c>
      <c r="J50" s="8"/>
      <c r="M50" s="2"/>
      <c r="N50" s="2"/>
      <c r="O50" s="2"/>
      <c r="P50" s="2"/>
      <c r="Q50" s="8" t="s">
        <v>46</v>
      </c>
      <c r="R50" s="5">
        <f>+IF(ISERROR(0/Servicios!E56),"NA",0/Servicios!E56)</f>
        <v>0</v>
      </c>
      <c r="S50" s="5">
        <f>O48*R50/1000</f>
        <v>0</v>
      </c>
      <c r="T50" s="5">
        <f>+IF(ISERROR((Servicios!K56/Servicios!J56)*R50),"NA",(Servicios!K56/Servicios!J56)*R50)</f>
        <v>0</v>
      </c>
      <c r="U50" s="5">
        <f>O48*T50</f>
        <v>0</v>
      </c>
      <c r="V50" s="8"/>
    </row>
    <row r="51">
      <c r="A51" s="2"/>
      <c r="B51" s="2"/>
      <c r="C51" s="2"/>
      <c r="D51" s="2"/>
      <c r="E51" s="8" t="s">
        <v>22</v>
      </c>
      <c r="F51" s="5">
        <f>+IF(ISERROR(5/Servicios!E32),"NA",5/Servicios!E32)</f>
        <v>12.5</v>
      </c>
      <c r="G51" s="5">
        <f>C48*F51/1000</f>
        <v>0.0125</v>
      </c>
      <c r="H51" s="5">
        <f>+IF(ISERROR((Servicios!K32/Servicios!J32)*F51),"NA",(Servicios!K32/Servicios!J32)*F51)</f>
        <v>0</v>
      </c>
      <c r="I51" s="5">
        <f>C48*H51</f>
        <v>0</v>
      </c>
      <c r="J51" s="8"/>
      <c r="M51" s="2"/>
      <c r="N51" s="2"/>
      <c r="O51" s="2"/>
      <c r="P51" s="2"/>
      <c r="Q51" s="8" t="s">
        <v>22</v>
      </c>
      <c r="R51" s="5">
        <f>+IF(ISERROR(0/Servicios!E32),"NA",0/Servicios!E32)</f>
        <v>0</v>
      </c>
      <c r="S51" s="5">
        <f>O48*R51/1000</f>
        <v>0</v>
      </c>
      <c r="T51" s="5">
        <f>+IF(ISERROR((Servicios!K32/Servicios!J32)*R51),"NA",(Servicios!K32/Servicios!J32)*R51)</f>
        <v>0</v>
      </c>
      <c r="U51" s="5">
        <f>O48*T51</f>
        <v>0</v>
      </c>
      <c r="V51" s="8"/>
    </row>
  </sheetData>
  <mergeCells>
    <mergeCell ref="A2:J2"/>
    <mergeCell ref="A3:J3"/>
    <mergeCell ref="M2:V2"/>
    <mergeCell ref="M3:V3"/>
  </mergeCells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7</vt:i4>
      </vt:variant>
    </vt:vector>
  </HeadingPairs>
  <TitlesOfParts>
    <vt:vector baseType="lpstr" size="7">
      <vt:lpstr>Servicios</vt:lpstr>
      <vt:lpstr>DIETA INFANTIL 1</vt:lpstr>
      <vt:lpstr>DIETA MUJER 2</vt:lpstr>
      <vt:lpstr>DIETA HOMBRE 3</vt:lpstr>
      <vt:lpstr>HIPOGLUCIDA MUJER 45</vt:lpstr>
      <vt:lpstr>HIPOSODICA HOMBRE 45</vt:lpstr>
      <vt:lpstr>DIETA BLANDA</vt:lpstr>
    </vt:vector>
  </TitlesOfParts>
  <Company>Comunidad Web Ltda</Company>
  <AppVersion>06.0011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Comunidad Web Ltda</dc:creator>
  <cp:lastModifiedBy>Comunidad Web Ltda</cp:lastModifiedBy>
  <dcterms:created xsi:type="dcterms:W3CDTF">2018-09-11T21:32:04Z</dcterms:created>
  <dcterms:modified xsi:type="dcterms:W3CDTF">2018-09-11T21:32:04Z</dcterms:modified>
</cp:coreProperties>
</file>